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aaGitMe\tdy\2024 cepesas\"/>
    </mc:Choice>
  </mc:AlternateContent>
  <xr:revisionPtr revIDLastSave="0" documentId="8_{A0C108B7-0D7A-4677-8185-1B677C867275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024" sheetId="1" r:id="rId1"/>
    <sheet name="24_07" sheetId="34" r:id="rId2"/>
    <sheet name="24_06" sheetId="2" r:id="rId3"/>
    <sheet name="24_05" sheetId="3" r:id="rId4"/>
    <sheet name="24_04" sheetId="4" r:id="rId5"/>
    <sheet name="24_03" sheetId="5" r:id="rId6"/>
    <sheet name="24_02" sheetId="6" r:id="rId7"/>
    <sheet name="24_01" sheetId="7" r:id="rId8"/>
    <sheet name="2023" sheetId="8" r:id="rId9"/>
    <sheet name="23_12" sheetId="9" r:id="rId10"/>
    <sheet name="23_11" sheetId="10" r:id="rId11"/>
    <sheet name="23_10" sheetId="11" r:id="rId12"/>
    <sheet name="23_9" sheetId="12" r:id="rId13"/>
    <sheet name="23_8" sheetId="13" r:id="rId14"/>
    <sheet name="23_7" sheetId="14" r:id="rId15"/>
    <sheet name="23_6" sheetId="15" r:id="rId16"/>
    <sheet name="23_5" sheetId="16" r:id="rId17"/>
    <sheet name="23_4" sheetId="17" r:id="rId18"/>
    <sheet name="23_3" sheetId="18" r:id="rId19"/>
    <sheet name="23_2" sheetId="19" r:id="rId20"/>
    <sheet name="01-23" sheetId="20" r:id="rId21"/>
    <sheet name="01-22" sheetId="21" r:id="rId22"/>
    <sheet name="02-22" sheetId="22" r:id="rId23"/>
    <sheet name="03-22" sheetId="23" r:id="rId24"/>
    <sheet name="04-22" sheetId="24" r:id="rId25"/>
    <sheet name="05-22" sheetId="25" r:id="rId26"/>
    <sheet name="06-22" sheetId="26" r:id="rId27"/>
    <sheet name="07-22" sheetId="27" r:id="rId28"/>
    <sheet name="08-22" sheetId="28" r:id="rId29"/>
    <sheet name="09-22" sheetId="29" r:id="rId30"/>
    <sheet name="10-22" sheetId="30" r:id="rId31"/>
    <sheet name="11-22" sheetId="31" r:id="rId32"/>
    <sheet name="12-22" sheetId="32" r:id="rId33"/>
    <sheet name="Sheet7" sheetId="33" r:id="rId34"/>
  </sheets>
  <calcPr calcId="191029" iterateDelta="1E-4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0" i="34" l="1"/>
  <c r="D36" i="34"/>
  <c r="B33" i="34"/>
  <c r="D30" i="34"/>
  <c r="D18" i="34"/>
  <c r="D12" i="34"/>
  <c r="D6" i="34"/>
  <c r="C5" i="34"/>
  <c r="D3" i="34"/>
  <c r="E3" i="34" s="1"/>
  <c r="B24" i="34" s="1"/>
  <c r="D24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E30" i="24" s="1"/>
  <c r="C32" i="23"/>
  <c r="B30" i="23"/>
  <c r="B30" i="24" s="1"/>
  <c r="B30" i="25" s="1"/>
  <c r="C27" i="23"/>
  <c r="D27" i="23" s="1"/>
  <c r="E30" i="23" s="1"/>
  <c r="C22" i="23"/>
  <c r="D22" i="23" s="1"/>
  <c r="C12" i="23"/>
  <c r="D12" i="23" s="1"/>
  <c r="C7" i="23"/>
  <c r="D7" i="23" s="1"/>
  <c r="C3" i="23"/>
  <c r="C32" i="22"/>
  <c r="C27" i="22"/>
  <c r="D27" i="22" s="1"/>
  <c r="B25" i="22"/>
  <c r="B25" i="23" s="1"/>
  <c r="B25" i="24" s="1"/>
  <c r="B25" i="25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N22" i="33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E21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20" i="25" s="1"/>
  <c r="E15" i="24"/>
  <c r="D7" i="24"/>
  <c r="D32" i="23"/>
  <c r="E35" i="23" s="1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C17" i="21" s="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E15" i="18" s="1"/>
  <c r="D6" i="18"/>
  <c r="E9" i="18" s="1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D37" i="15" s="1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24" i="11" s="1"/>
  <c r="D24" i="11" s="1"/>
  <c r="B40" i="10"/>
  <c r="D36" i="10"/>
  <c r="B33" i="10"/>
  <c r="D30" i="10"/>
  <c r="D18" i="10"/>
  <c r="D12" i="10"/>
  <c r="D6" i="10"/>
  <c r="D3" i="10"/>
  <c r="E3" i="10" s="1"/>
  <c r="E4" i="10" s="1"/>
  <c r="E18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T127" i="8" s="1"/>
  <c r="N127" i="8"/>
  <c r="S126" i="8"/>
  <c r="T126" i="8" s="1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I134" i="8" s="1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T103" i="8" s="1"/>
  <c r="V103" i="8" s="1"/>
  <c r="N103" i="8"/>
  <c r="I103" i="8"/>
  <c r="D103" i="8"/>
  <c r="F103" i="8" s="1"/>
  <c r="J103" i="8" s="1"/>
  <c r="L103" i="8" s="1"/>
  <c r="S102" i="8"/>
  <c r="N102" i="8"/>
  <c r="I102" i="8"/>
  <c r="D102" i="8"/>
  <c r="F102" i="8" s="1"/>
  <c r="O102" i="8" s="1"/>
  <c r="Q102" i="8" s="1"/>
  <c r="S101" i="8"/>
  <c r="N101" i="8"/>
  <c r="I101" i="8"/>
  <c r="D101" i="8"/>
  <c r="S100" i="8"/>
  <c r="N100" i="8"/>
  <c r="I100" i="8"/>
  <c r="I124" i="8" s="1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T45" i="8" s="1"/>
  <c r="N45" i="8"/>
  <c r="I45" i="8"/>
  <c r="J45" i="8" s="1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O47" i="8" s="1"/>
  <c r="Q47" i="8" s="1"/>
  <c r="J6" i="8"/>
  <c r="L5" i="8"/>
  <c r="O24" i="8" s="1"/>
  <c r="J5" i="8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E15" i="6" s="1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D98" i="1" s="1"/>
  <c r="H98" i="1" s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D62" i="1" s="1"/>
  <c r="H62" i="1" s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C77" i="1" s="1"/>
  <c r="D4" i="1"/>
  <c r="F4" i="1" s="1"/>
  <c r="D3" i="1"/>
  <c r="F3" i="1" s="1"/>
  <c r="E30" i="25" l="1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AK103" i="8"/>
  <c r="E21" i="2"/>
  <c r="E33" i="32"/>
  <c r="E12" i="12"/>
  <c r="T124" i="8"/>
  <c r="D113" i="1"/>
  <c r="G113" i="1" s="1"/>
  <c r="B24" i="14"/>
  <c r="D24" i="14" s="1"/>
  <c r="E24" i="14" s="1"/>
  <c r="E4" i="14"/>
  <c r="D19" i="14" s="1"/>
  <c r="E15" i="2"/>
  <c r="D77" i="1"/>
  <c r="H77" i="1" s="1"/>
  <c r="J124" i="8"/>
  <c r="L124" i="8" s="1"/>
  <c r="E33" i="12"/>
  <c r="U127" i="8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D31" i="12"/>
  <c r="M19" i="33"/>
  <c r="M17" i="33" s="1"/>
  <c r="D27" i="1"/>
  <c r="H27" i="1" s="1"/>
  <c r="I127" i="8"/>
  <c r="J127" i="8" s="1"/>
  <c r="L127" i="8" s="1"/>
  <c r="E33" i="9"/>
  <c r="E18" i="29"/>
  <c r="C85" i="1"/>
  <c r="D41" i="1"/>
  <c r="H41" i="1" s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D13" i="28"/>
  <c r="Q24" i="8"/>
  <c r="E9" i="13"/>
  <c r="U129" i="8"/>
  <c r="AK105" i="8" s="1"/>
  <c r="B24" i="30"/>
  <c r="D24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L45" i="8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7" i="16"/>
  <c r="D57" i="1"/>
  <c r="D7" i="20"/>
  <c r="D58" i="1"/>
  <c r="D112" i="1"/>
  <c r="D22" i="1"/>
  <c r="H22" i="1" s="1"/>
  <c r="D32" i="1" s="1"/>
  <c r="H32" i="1" s="1"/>
  <c r="C4" i="33"/>
  <c r="E25" i="22"/>
  <c r="B17" i="22"/>
  <c r="D17" i="22" s="1"/>
  <c r="E4" i="22"/>
  <c r="E32" i="22" s="1"/>
  <c r="E27" i="1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19" i="9" s="1"/>
  <c r="E20" i="9" s="1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U126" i="8"/>
  <c r="AK102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C40" i="1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8" i="25" s="1"/>
  <c r="E9" i="25" s="1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8"/>
  <c r="E6" i="18"/>
  <c r="D19" i="19"/>
  <c r="B22" i="25"/>
  <c r="D22" i="25" s="1"/>
  <c r="E9" i="27"/>
  <c r="E10" i="23"/>
  <c r="J24" i="8"/>
  <c r="I123" i="8"/>
  <c r="J123" i="8" s="1"/>
  <c r="J99" i="8"/>
  <c r="E15" i="12"/>
  <c r="E7" i="15"/>
  <c r="E8" i="15" s="1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D37" i="28"/>
  <c r="B24" i="5"/>
  <c r="D24" i="5" s="1"/>
  <c r="E15" i="14"/>
  <c r="E9" i="28"/>
  <c r="T133" i="8"/>
  <c r="E9" i="16"/>
  <c r="H113" i="1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17" i="25"/>
  <c r="E21" i="14"/>
  <c r="E12" i="15"/>
  <c r="D18" i="25"/>
  <c r="E18" i="25" s="1"/>
  <c r="E19" i="25" s="1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D17" i="24" s="1"/>
  <c r="E21" i="26"/>
  <c r="C40" i="30"/>
  <c r="E9" i="30"/>
  <c r="D7" i="30"/>
  <c r="U45" i="8"/>
  <c r="V45" i="8" s="1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6" i="12"/>
  <c r="E9" i="14"/>
  <c r="E15" i="16"/>
  <c r="C5" i="33"/>
  <c r="O3" i="33"/>
  <c r="J102" i="8"/>
  <c r="L102" i="8" s="1"/>
  <c r="D7" i="12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E31" i="15" s="1"/>
  <c r="E32" i="15" s="1"/>
  <c r="D37" i="17"/>
  <c r="E36" i="17"/>
  <c r="D13" i="29"/>
  <c r="E13" i="29" s="1"/>
  <c r="E14" i="29" s="1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8" i="12"/>
  <c r="E12" i="20"/>
  <c r="E7" i="25"/>
  <c r="D13" i="30"/>
  <c r="E27" i="14" l="1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D13" i="12"/>
  <c r="E13" i="12" s="1"/>
  <c r="E14" i="12" s="1"/>
  <c r="U124" i="8"/>
  <c r="AK100" i="8"/>
  <c r="C40" i="14"/>
  <c r="E28" i="23"/>
  <c r="E29" i="23" s="1"/>
  <c r="E30" i="18"/>
  <c r="E31" i="18" s="1"/>
  <c r="E32" i="18" s="1"/>
  <c r="D13" i="22"/>
  <c r="E13" i="22" s="1"/>
  <c r="E14" i="22" s="1"/>
  <c r="E7" i="23"/>
  <c r="E8" i="23" s="1"/>
  <c r="E9" i="23" s="1"/>
  <c r="C5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0" i="12"/>
  <c r="E31" i="12" s="1"/>
  <c r="E32" i="12" s="1"/>
  <c r="E13" i="30"/>
  <c r="E14" i="30" s="1"/>
  <c r="E18" i="26"/>
  <c r="D13" i="24"/>
  <c r="E36" i="4"/>
  <c r="E27" i="23"/>
  <c r="E12" i="23"/>
  <c r="E13" i="23" s="1"/>
  <c r="E14" i="23" s="1"/>
  <c r="E13" i="20"/>
  <c r="E14" i="20" s="1"/>
  <c r="E22" i="24"/>
  <c r="D23" i="24"/>
  <c r="E23" i="24" s="1"/>
  <c r="E24" i="24" s="1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/>
  <c r="E27" i="6"/>
  <c r="D25" i="6"/>
  <c r="E24" i="6"/>
  <c r="E25" i="25"/>
  <c r="D23" i="25"/>
  <c r="E22" i="25"/>
  <c r="E37" i="4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E37" i="17"/>
  <c r="E7" i="4"/>
  <c r="E8" i="4" s="1"/>
  <c r="C5" i="4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37" i="27" s="1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19" i="12"/>
  <c r="E20" i="12" s="1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L111" i="8" s="1"/>
  <c r="D13" i="5"/>
  <c r="E7" i="30"/>
  <c r="E8" i="30" s="1"/>
  <c r="C5" i="30"/>
  <c r="E27" i="29"/>
  <c r="D25" i="29"/>
  <c r="E24" i="29"/>
  <c r="E40" i="29" s="1"/>
  <c r="J113" i="8"/>
  <c r="J112" i="8"/>
  <c r="J114" i="8" s="1"/>
  <c r="J115" i="8" s="1"/>
  <c r="K36" i="8" s="1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E31" i="30" s="1"/>
  <c r="E32" i="30" s="1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E20" i="24"/>
  <c r="D18" i="24"/>
  <c r="E17" i="24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40" i="14"/>
  <c r="E37" i="14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L36" i="8" s="1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40" i="12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D40" i="2" l="1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18" i="24"/>
  <c r="E19" i="24" s="1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B31" i="34" s="1"/>
  <c r="C29" i="34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C16" i="24" s="1"/>
  <c r="B18" i="25" s="1"/>
  <c r="C16" i="25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B37" i="34" s="1"/>
  <c r="C35" i="34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B25" i="34" s="1"/>
  <c r="C23" i="34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5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B13" i="34" s="1"/>
  <c r="C11" i="34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D40" i="7" l="1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B19" i="26"/>
  <c r="C17" i="26" s="1"/>
  <c r="B19" i="27"/>
  <c r="C17" i="27" s="1"/>
  <c r="B19" i="34" s="1"/>
  <c r="C17" i="34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9" l="1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<sst xmlns="http://schemas.openxmlformats.org/spreadsheetml/2006/main" count="698" uniqueCount="75">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</sst>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7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8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 applyFill="1"/>
    <xf numFmtId="2" fontId="0" fillId="0" borderId="0" xfId="0" applyNumberFormat="1" applyFill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Fill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 applyFill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 applyFill="1"/>
    <xf numFmtId="164" fontId="16" fillId="19" borderId="11" xfId="0" applyNumberFormat="1" applyFont="1" applyFill="1" applyBorder="1"/>
    <xf numFmtId="164" fontId="18" fillId="0" borderId="10" xfId="0" applyNumberFormat="1" applyFont="1" applyFill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 applyFill="1"/>
    <xf numFmtId="167" fontId="18" fillId="0" borderId="0" xfId="0" applyNumberFormat="1" applyFont="1" applyFill="1"/>
    <xf numFmtId="168" fontId="18" fillId="20" borderId="11" xfId="0" applyNumberFormat="1" applyFont="1" applyFill="1" applyBorder="1"/>
    <xf numFmtId="0" fontId="2" fillId="0" borderId="0" xfId="0" applyFont="1" applyFill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Fill="1" applyBorder="1"/>
    <xf numFmtId="167" fontId="18" fillId="0" borderId="2" xfId="0" applyNumberFormat="1" applyFont="1" applyFill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172" fontId="0" fillId="0" borderId="0" xfId="0" applyNumberFormat="1"/>
    <xf numFmtId="2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0" fontId="2" fillId="0" borderId="0" xfId="0" applyFont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Fill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0" fontId="0" fillId="0" borderId="10" xfId="0" applyFill="1" applyBorder="1"/>
    <xf numFmtId="174" fontId="0" fillId="0" borderId="3" xfId="0" applyNumberFormat="1" applyFill="1" applyBorder="1"/>
    <xf numFmtId="174" fontId="0" fillId="0" borderId="10" xfId="0" applyNumberFormat="1" applyFill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0" fontId="0" fillId="0" borderId="0" xfId="0" applyFill="1"/>
    <xf numFmtId="4" fontId="0" fillId="0" borderId="0" xfId="0" applyNumberFormat="1" applyFill="1"/>
    <xf numFmtId="182" fontId="0" fillId="0" borderId="0" xfId="0" applyNumberFormat="1" applyFill="1"/>
    <xf numFmtId="4" fontId="0" fillId="0" borderId="0" xfId="0" applyNumberFormat="1" applyFill="1" applyAlignment="1">
      <alignment horizontal="right"/>
    </xf>
    <xf numFmtId="2" fontId="2" fillId="0" borderId="0" xfId="0" applyNumberFormat="1" applyFont="1" applyFill="1"/>
    <xf numFmtId="2" fontId="15" fillId="0" borderId="0" xfId="0" applyNumberFormat="1" applyFont="1" applyFill="1"/>
    <xf numFmtId="2" fontId="16" fillId="0" borderId="0" xfId="0" applyNumberFormat="1" applyFont="1" applyFill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182" fontId="0" fillId="0" borderId="0" xfId="0" applyNumberFormat="1"/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16" fillId="0" borderId="0" xfId="0" applyNumberFormat="1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5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6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abSelected="1" topLeftCell="A18" zoomScale="205" zoomScaleNormal="205" workbookViewId="0">
      <selection activeCell="G26" sqref="G26:G27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80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80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28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80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79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79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79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79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79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79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79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1">
        <f>B6-C6</f>
        <v>212</v>
      </c>
      <c r="E6" s="72">
        <f>D6*$E$4</f>
        <v>798.20325844173612</v>
      </c>
      <c r="F6" s="64"/>
    </row>
    <row r="7" spans="2:6">
      <c r="B7" s="73"/>
      <c r="C7" s="74">
        <v>0.15</v>
      </c>
      <c r="D7" s="64">
        <f>(D6*$E$4*C7)</f>
        <v>119.73048876626041</v>
      </c>
      <c r="E7" s="75">
        <f>D7+E6</f>
        <v>917.93374720799648</v>
      </c>
      <c r="F7" s="64"/>
    </row>
    <row r="8" spans="2:6">
      <c r="B8" s="76"/>
      <c r="D8" s="77"/>
      <c r="E8" s="78">
        <f>E7+C9</f>
        <v>947.93374720799648</v>
      </c>
    </row>
    <row r="9" spans="2:6">
      <c r="B9" s="79"/>
      <c r="C9" s="80">
        <v>30</v>
      </c>
      <c r="D9" s="81"/>
      <c r="E9" s="82">
        <f>D6/$E$3</f>
        <v>0.17409013270266871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1">
        <f>B12-C12</f>
        <v>393</v>
      </c>
      <c r="E12" s="75">
        <f>D12*$E$4</f>
        <v>1479.6881158849164</v>
      </c>
    </row>
    <row r="13" spans="2:6">
      <c r="B13" s="73">
        <f>'07-22'!C11</f>
        <v>1321.7030818312405</v>
      </c>
      <c r="C13" s="74">
        <v>0.20300000000000001</v>
      </c>
      <c r="D13" s="64">
        <f>(D12*$E$4*C13)</f>
        <v>300.37668752463804</v>
      </c>
      <c r="E13" s="75">
        <f>D13+E12</f>
        <v>1780.0648034095545</v>
      </c>
    </row>
    <row r="14" spans="2:6">
      <c r="B14" s="76"/>
      <c r="C14" s="87"/>
      <c r="D14" s="77"/>
      <c r="E14" s="78">
        <f>E13+C15</f>
        <v>1830.0648034095545</v>
      </c>
    </row>
    <row r="15" spans="2:6">
      <c r="B15" s="79"/>
      <c r="C15" s="80">
        <v>50</v>
      </c>
      <c r="D15" s="81"/>
      <c r="E15" s="82">
        <f>D12/$E$3</f>
        <v>0.32272368939692836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1087</v>
      </c>
      <c r="C18" s="90">
        <v>1034</v>
      </c>
      <c r="D18" s="91">
        <f>B18-C18</f>
        <v>53</v>
      </c>
      <c r="E18" s="92">
        <f>D18*$E$4</f>
        <v>199.55081461043403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199.55081461043403</v>
      </c>
    </row>
    <row r="20" spans="2:5">
      <c r="B20" s="76"/>
      <c r="D20" s="77"/>
      <c r="E20" s="78">
        <f>E19+C21</f>
        <v>209.55081461043403</v>
      </c>
    </row>
    <row r="21" spans="2:5">
      <c r="B21" s="79"/>
      <c r="C21" s="80">
        <v>10</v>
      </c>
      <c r="D21" s="81"/>
      <c r="E21" s="82">
        <f>D18/$E$3</f>
        <v>4.3522533175667177E-2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4">
        <f>E3-D6-D12-D18-D36-D30</f>
        <v>403.7599999999893</v>
      </c>
      <c r="C24" s="70"/>
      <c r="D24" s="71">
        <f>B24-C24</f>
        <v>403.7599999999893</v>
      </c>
      <c r="E24" s="95">
        <f>D24*$E$4</f>
        <v>1520.200696360504</v>
      </c>
    </row>
    <row r="25" spans="2:5">
      <c r="B25" s="73">
        <f>'06-22'!C23</f>
        <v>250.09895928853902</v>
      </c>
      <c r="C25" s="74">
        <v>0.12</v>
      </c>
      <c r="D25" s="96">
        <f>(D24*$E$4*C25)</f>
        <v>182.42408356326047</v>
      </c>
      <c r="E25" s="75">
        <f>D25+E24</f>
        <v>1702.6247799237644</v>
      </c>
    </row>
    <row r="26" spans="2:5">
      <c r="B26" s="76"/>
      <c r="C26" s="16"/>
      <c r="D26" s="97"/>
      <c r="E26" s="78">
        <f>E25+C27</f>
        <v>1732.6247799237644</v>
      </c>
    </row>
    <row r="27" spans="2:5">
      <c r="B27" s="79"/>
      <c r="C27" s="80">
        <v>30</v>
      </c>
      <c r="D27" s="81"/>
      <c r="E27" s="82">
        <f>D24/$E$3</f>
        <v>0.33155958481145126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1">
        <f>B30-C30</f>
        <v>122</v>
      </c>
      <c r="E30" s="95">
        <f>D30*$E$4</f>
        <v>459.34338457496136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459.34338457496136</v>
      </c>
    </row>
    <row r="32" spans="2:5">
      <c r="B32" s="76"/>
      <c r="D32" s="77"/>
      <c r="E32" s="78">
        <f>E31+C33</f>
        <v>499.34338457496136</v>
      </c>
    </row>
    <row r="33" spans="2:5">
      <c r="B33" s="79">
        <f>C33-D33</f>
        <v>40</v>
      </c>
      <c r="C33" s="80">
        <v>40</v>
      </c>
      <c r="D33" s="81"/>
      <c r="E33" s="82">
        <f>D30/$E$3</f>
        <v>0.10018394429115841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7368</v>
      </c>
      <c r="C36" s="91">
        <v>7334</v>
      </c>
      <c r="D36" s="91">
        <f>B36-C36+J39</f>
        <v>34</v>
      </c>
      <c r="E36" s="99">
        <f>D36*$E$4</f>
        <v>128.01373012744824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138.01373012744824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170</v>
      </c>
      <c r="C40" s="104">
        <f>D6+D12+D18+D24+D30+D36</f>
        <v>1217.7599999999893</v>
      </c>
      <c r="D40" s="105">
        <f>E8+E14+E20+E26+E32+E37</f>
        <v>5357.5312598541586</v>
      </c>
      <c r="E40" s="7">
        <f>E36+E30+E24+E18+E12+E6</f>
        <v>4585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1">
        <f>B6-C6</f>
        <v>138</v>
      </c>
      <c r="E6" s="72">
        <f>D6*$E$4</f>
        <v>477.73320641827303</v>
      </c>
      <c r="F6" s="64"/>
    </row>
    <row r="7" spans="2:6">
      <c r="B7" s="73"/>
      <c r="C7" s="74">
        <v>0.252</v>
      </c>
      <c r="D7" s="64">
        <f>(D6*$E$4*C7)</f>
        <v>120.3887680174048</v>
      </c>
      <c r="E7" s="75">
        <f>D7+E6</f>
        <v>598.12197443567788</v>
      </c>
      <c r="F7" s="64"/>
    </row>
    <row r="8" spans="2:6">
      <c r="B8" s="76"/>
      <c r="D8" s="77"/>
      <c r="E8" s="78">
        <f>E7+C9</f>
        <v>628.12197443567788</v>
      </c>
    </row>
    <row r="9" spans="2:6">
      <c r="B9" s="79"/>
      <c r="C9" s="80">
        <v>30</v>
      </c>
      <c r="D9" s="81"/>
      <c r="E9" s="82">
        <f>D6/$E$3</f>
        <v>0.15637748164264256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1">
        <f>B12-C12</f>
        <v>329</v>
      </c>
      <c r="E12" s="75">
        <f>D12*$E$4</f>
        <v>1138.9436587797959</v>
      </c>
    </row>
    <row r="13" spans="2:6">
      <c r="B13" s="73">
        <f>'07-22'!C11</f>
        <v>1321.7030818312405</v>
      </c>
      <c r="C13" s="74">
        <v>0.308</v>
      </c>
      <c r="D13" s="64">
        <f>(D12*$E$4*C13)</f>
        <v>350.79464690417711</v>
      </c>
      <c r="E13" s="75">
        <f>D13+E12</f>
        <v>1489.7383056839731</v>
      </c>
    </row>
    <row r="14" spans="2:6">
      <c r="B14" s="76"/>
      <c r="C14" s="87"/>
      <c r="D14" s="77"/>
      <c r="E14" s="78">
        <f>E13+C15</f>
        <v>1539.7383056839731</v>
      </c>
    </row>
    <row r="15" spans="2:6">
      <c r="B15" s="79"/>
      <c r="C15" s="80">
        <v>50</v>
      </c>
      <c r="D15" s="81"/>
      <c r="E15" s="82">
        <f>D12/$E$3</f>
        <v>0.37281298159731452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1034</v>
      </c>
      <c r="C18" s="90">
        <v>992</v>
      </c>
      <c r="D18" s="91">
        <f>B18-C18</f>
        <v>42</v>
      </c>
      <c r="E18" s="92">
        <f>D18*$E$4</f>
        <v>145.39706282295268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145.39706282295268</v>
      </c>
    </row>
    <row r="20" spans="2:5">
      <c r="B20" s="76"/>
      <c r="D20" s="77"/>
      <c r="E20" s="78">
        <f>E19+C21</f>
        <v>165.39706282295268</v>
      </c>
    </row>
    <row r="21" spans="2:5">
      <c r="B21" s="79"/>
      <c r="C21" s="80">
        <v>20</v>
      </c>
      <c r="D21" s="81"/>
      <c r="E21" s="82">
        <f>D18/$E$3</f>
        <v>4.7593146586891219E-2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4">
        <f>E3-D6-D12-D18-D36-D30</f>
        <v>263.48000000000502</v>
      </c>
      <c r="C24" s="70"/>
      <c r="D24" s="71">
        <f>B24-C24</f>
        <v>263.48000000000502</v>
      </c>
      <c r="E24" s="95">
        <f>D24*$E$4</f>
        <v>912.12424077600713</v>
      </c>
    </row>
    <row r="25" spans="2:5">
      <c r="B25" s="73">
        <f>'06-22'!C23</f>
        <v>250.09895928853902</v>
      </c>
      <c r="C25" s="74">
        <v>0.22</v>
      </c>
      <c r="D25" s="96">
        <f>(D24*$E$4*C25)</f>
        <v>200.66733297072156</v>
      </c>
      <c r="E25" s="75">
        <f>D25+E24</f>
        <v>1112.7915737467288</v>
      </c>
    </row>
    <row r="26" spans="2:5">
      <c r="B26" s="76"/>
      <c r="C26" s="16"/>
      <c r="D26" s="97"/>
      <c r="E26" s="78">
        <f>E25+C27</f>
        <v>1142.7915737467288</v>
      </c>
    </row>
    <row r="27" spans="2:5">
      <c r="B27" s="79"/>
      <c r="C27" s="80">
        <v>30</v>
      </c>
      <c r="D27" s="81"/>
      <c r="E27" s="82">
        <f>D24/$E$3</f>
        <v>0.29856767292176994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1">
        <f>B30-C30</f>
        <v>98</v>
      </c>
      <c r="E30" s="95">
        <f>D30*$E$4</f>
        <v>339.25981325355622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339.25981325355622</v>
      </c>
    </row>
    <row r="32" spans="2:5">
      <c r="B32" s="76"/>
      <c r="D32" s="77"/>
      <c r="E32" s="78">
        <f>E31+C33</f>
        <v>379.25981325355622</v>
      </c>
    </row>
    <row r="33" spans="2:5">
      <c r="B33" s="79">
        <f>C33-D33</f>
        <v>40</v>
      </c>
      <c r="C33" s="80">
        <v>40</v>
      </c>
      <c r="D33" s="81"/>
      <c r="E33" s="82">
        <f>D30/$E$3</f>
        <v>0.11105067536941284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7334</v>
      </c>
      <c r="C36" s="91">
        <v>7322</v>
      </c>
      <c r="D36" s="91">
        <f>B36-C36+J39</f>
        <v>12</v>
      </c>
      <c r="E36" s="99">
        <f>D36*$E$4</f>
        <v>41.542017949415047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51.542017949415047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180</v>
      </c>
      <c r="C40" s="104">
        <f>D6+D12+D18+D24+D30+D36</f>
        <v>882.48000000000502</v>
      </c>
      <c r="D40" s="105">
        <f>E8+E14+E20+E26+E32+E37</f>
        <v>3906.8507478923038</v>
      </c>
      <c r="E40" s="7">
        <f>E36+E30+E24+E18+E12+E6</f>
        <v>3055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1">
        <f>B6-C6</f>
        <v>148</v>
      </c>
      <c r="E6" s="72">
        <f>D6*$E$4</f>
        <v>438.93065998329365</v>
      </c>
      <c r="F6" s="64"/>
    </row>
    <row r="7" spans="2:6">
      <c r="B7" s="73"/>
      <c r="C7" s="74">
        <v>0.25</v>
      </c>
      <c r="D7" s="64">
        <f>(D6*$E$4*C7)</f>
        <v>109.73266499582341</v>
      </c>
      <c r="E7" s="75">
        <f>D7+E6</f>
        <v>548.66332497911708</v>
      </c>
      <c r="F7" s="64"/>
    </row>
    <row r="8" spans="2:6">
      <c r="B8" s="76"/>
      <c r="D8" s="77"/>
      <c r="E8" s="78">
        <f>E7+C9</f>
        <v>578.66332497911708</v>
      </c>
    </row>
    <row r="9" spans="2:6">
      <c r="B9" s="79"/>
      <c r="C9" s="80">
        <v>30</v>
      </c>
      <c r="D9" s="81"/>
      <c r="E9" s="82">
        <f>D6/$E$3</f>
        <v>0.15078346272184598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1">
        <f>B12-C12</f>
        <v>318</v>
      </c>
      <c r="E12" s="75">
        <f>D12*$E$4</f>
        <v>943.10776942356335</v>
      </c>
    </row>
    <row r="13" spans="2:6">
      <c r="B13" s="73">
        <f>'07-22'!C11</f>
        <v>1321.7030818312405</v>
      </c>
      <c r="C13" s="74">
        <v>0.27</v>
      </c>
      <c r="D13" s="64">
        <f>(D12*$E$4*C13)</f>
        <v>254.63909774436212</v>
      </c>
      <c r="E13" s="75">
        <f>D13+E12</f>
        <v>1197.7468671679255</v>
      </c>
    </row>
    <row r="14" spans="2:6">
      <c r="B14" s="76"/>
      <c r="C14" s="87"/>
      <c r="D14" s="77"/>
      <c r="E14" s="78">
        <f>E13+C15</f>
        <v>1237.7468671679255</v>
      </c>
    </row>
    <row r="15" spans="2:6">
      <c r="B15" s="79"/>
      <c r="C15" s="80">
        <v>40</v>
      </c>
      <c r="D15" s="81"/>
      <c r="E15" s="82">
        <f>D12/$E$3</f>
        <v>0.32398068341585823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992</v>
      </c>
      <c r="C18" s="90">
        <v>943</v>
      </c>
      <c r="D18" s="91">
        <f>B18-C18</f>
        <v>49</v>
      </c>
      <c r="E18" s="92">
        <f>D18*$E$4</f>
        <v>145.32163742690128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145.32163742690128</v>
      </c>
    </row>
    <row r="20" spans="2:5">
      <c r="B20" s="76"/>
      <c r="D20" s="77"/>
      <c r="E20" s="78">
        <f>E19+C21</f>
        <v>155.32163742690128</v>
      </c>
    </row>
    <row r="21" spans="2:5">
      <c r="B21" s="79"/>
      <c r="C21" s="80">
        <v>10</v>
      </c>
      <c r="D21" s="81"/>
      <c r="E21" s="82">
        <f>D18/$E$3</f>
        <v>4.992155184709765E-2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4">
        <f>E3-D6-D12-D18-D36-D30</f>
        <v>361.53999999999542</v>
      </c>
      <c r="C24" s="70"/>
      <c r="D24" s="71">
        <f>B24-C24</f>
        <v>361.53999999999542</v>
      </c>
      <c r="E24" s="95">
        <f>D24*$E$4</f>
        <v>1072.2364243943105</v>
      </c>
    </row>
    <row r="25" spans="2:5">
      <c r="B25" s="73">
        <f>'06-22'!C23</f>
        <v>250.09895928853902</v>
      </c>
      <c r="C25" s="74">
        <v>0.20677000000000001</v>
      </c>
      <c r="D25" s="96">
        <f>(D24*$E$4*C25)</f>
        <v>221.70632547201157</v>
      </c>
      <c r="E25" s="75">
        <f>D25+E24</f>
        <v>1293.9427498663219</v>
      </c>
    </row>
    <row r="26" spans="2:5">
      <c r="B26" s="76"/>
      <c r="C26" s="16"/>
      <c r="D26" s="97"/>
      <c r="E26" s="78">
        <f>E25+C27</f>
        <v>1313.9427498663219</v>
      </c>
    </row>
    <row r="27" spans="2:5">
      <c r="B27" s="79"/>
      <c r="C27" s="80">
        <v>20</v>
      </c>
      <c r="D27" s="81"/>
      <c r="E27" s="82">
        <f>D24/$E$3</f>
        <v>0.36833954805713176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1">
        <f>B30-C30</f>
        <v>97</v>
      </c>
      <c r="E30" s="95">
        <f>D30*$E$4</f>
        <v>287.6775271512127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287.6775271512127</v>
      </c>
    </row>
    <row r="32" spans="2:5">
      <c r="B32" s="76"/>
      <c r="D32" s="77"/>
      <c r="E32" s="78">
        <f>E31+C33</f>
        <v>317.6775271512127</v>
      </c>
    </row>
    <row r="33" spans="2:5">
      <c r="B33" s="79">
        <f>C33-D33</f>
        <v>30</v>
      </c>
      <c r="C33" s="80">
        <v>30</v>
      </c>
      <c r="D33" s="81"/>
      <c r="E33" s="82">
        <f>D30/$E$3</f>
        <v>9.8824296513642287E-2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7322</v>
      </c>
      <c r="C36" s="91">
        <v>7314</v>
      </c>
      <c r="D36" s="91">
        <f>B36-C36+J39</f>
        <v>8</v>
      </c>
      <c r="E36" s="99">
        <f>D36*$E$4</f>
        <v>23.725981620718574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33.725981620718571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981.53999999999542</v>
      </c>
      <c r="D40" s="105">
        <f>E8+E14+E20+E26+E32+E37</f>
        <v>3637.0780882121971</v>
      </c>
      <c r="E40" s="7">
        <f>E36+E30+E24+E18+E12+E6</f>
        <v>2911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1">
        <f>B6-C6</f>
        <v>184</v>
      </c>
      <c r="E6" s="72">
        <f>D6*$E$4</f>
        <v>536.4990107258111</v>
      </c>
      <c r="F6" s="64"/>
    </row>
    <row r="7" spans="2:6">
      <c r="B7" s="73"/>
      <c r="C7" s="74">
        <v>0.2</v>
      </c>
      <c r="D7" s="64">
        <f>(D6*$E$4*C7)</f>
        <v>107.29980214516223</v>
      </c>
      <c r="E7" s="75">
        <f>D7+E6</f>
        <v>643.79881287097328</v>
      </c>
      <c r="F7" s="64"/>
    </row>
    <row r="8" spans="2:6">
      <c r="B8" s="76"/>
      <c r="D8" s="77"/>
      <c r="E8" s="78">
        <f>E7+C9</f>
        <v>673.79881287097328</v>
      </c>
    </row>
    <row r="9" spans="2:6">
      <c r="B9" s="79"/>
      <c r="C9" s="80">
        <v>30</v>
      </c>
      <c r="D9" s="81"/>
      <c r="E9" s="82">
        <f>D6/$E$3</f>
        <v>0.19160678954493257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1">
        <f>B12-C12</f>
        <v>297</v>
      </c>
      <c r="E12" s="75">
        <f>D12*$E$4</f>
        <v>865.97938144329305</v>
      </c>
    </row>
    <row r="13" spans="2:6">
      <c r="B13" s="73">
        <f>'07-22'!C11</f>
        <v>1321.7030818312405</v>
      </c>
      <c r="C13" s="74">
        <v>0.3</v>
      </c>
      <c r="D13" s="64">
        <f>(D12*$E$4*C13)</f>
        <v>259.79381443298792</v>
      </c>
      <c r="E13" s="75">
        <f>D13+E12</f>
        <v>1125.7731958762811</v>
      </c>
    </row>
    <row r="14" spans="2:6">
      <c r="B14" s="76"/>
      <c r="C14" s="87"/>
      <c r="D14" s="77"/>
      <c r="E14" s="78">
        <f>E13+C15</f>
        <v>1165.7731958762811</v>
      </c>
    </row>
    <row r="15" spans="2:6">
      <c r="B15" s="79"/>
      <c r="C15" s="80">
        <v>40</v>
      </c>
      <c r="D15" s="81"/>
      <c r="E15" s="82">
        <f>D12/$E$3</f>
        <v>0.30927835051546182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943</v>
      </c>
      <c r="C18" s="90">
        <v>910</v>
      </c>
      <c r="D18" s="91">
        <f>B18-C18</f>
        <v>33</v>
      </c>
      <c r="E18" s="92">
        <f>D18*$E$4</f>
        <v>96.219931271477009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96.219931271477009</v>
      </c>
    </row>
    <row r="20" spans="2:5">
      <c r="B20" s="76"/>
      <c r="D20" s="77"/>
      <c r="E20" s="78">
        <f>E19+C21</f>
        <v>106.21993127147701</v>
      </c>
    </row>
    <row r="21" spans="2:5">
      <c r="B21" s="79"/>
      <c r="C21" s="80">
        <v>10</v>
      </c>
      <c r="D21" s="81"/>
      <c r="E21" s="82">
        <f>D18/$E$3</f>
        <v>3.4364261168384647E-2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4">
        <f>E3-D6-D12-D18-D36-D30</f>
        <v>323.30000000000655</v>
      </c>
      <c r="C24" s="70"/>
      <c r="D24" s="71">
        <f>B24-C24</f>
        <v>323.30000000000655</v>
      </c>
      <c r="E24" s="95">
        <f>D24*$E$4</f>
        <v>942.66375091118618</v>
      </c>
    </row>
    <row r="25" spans="2:5">
      <c r="B25" s="73">
        <f>'06-22'!C23</f>
        <v>250.09895928853902</v>
      </c>
      <c r="C25" s="74">
        <v>0.20677000000000001</v>
      </c>
      <c r="D25" s="96">
        <f>(D24*$E$4*C25)</f>
        <v>194.91458377590598</v>
      </c>
      <c r="E25" s="75">
        <f>D25+E24</f>
        <v>1137.5783346870921</v>
      </c>
    </row>
    <row r="26" spans="2:5">
      <c r="B26" s="76"/>
      <c r="C26" s="16"/>
      <c r="D26" s="97"/>
      <c r="E26" s="78">
        <f>E25+C27</f>
        <v>1157.5783346870921</v>
      </c>
    </row>
    <row r="27" spans="2:5">
      <c r="B27" s="79"/>
      <c r="C27" s="80">
        <v>20</v>
      </c>
      <c r="D27" s="81"/>
      <c r="E27" s="82">
        <f>D24/$E$3</f>
        <v>0.33666562532542366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1">
        <f>B30-C30</f>
        <v>111</v>
      </c>
      <c r="E30" s="95">
        <f>D30*$E$4</f>
        <v>323.64885973133175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323.64885973133175</v>
      </c>
    </row>
    <row r="32" spans="2:5">
      <c r="B32" s="76"/>
      <c r="D32" s="77"/>
      <c r="E32" s="78">
        <f>E31+C33</f>
        <v>353.64885973133175</v>
      </c>
    </row>
    <row r="33" spans="2:5">
      <c r="B33" s="79">
        <f>C33-D33</f>
        <v>30</v>
      </c>
      <c r="C33" s="80">
        <v>30</v>
      </c>
      <c r="D33" s="81"/>
      <c r="E33" s="82">
        <f>D30/$E$3</f>
        <v>0.11558887847547562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7314</v>
      </c>
      <c r="C36" s="91">
        <v>7302</v>
      </c>
      <c r="D36" s="91">
        <f>B36-C36+J39</f>
        <v>12</v>
      </c>
      <c r="E36" s="99">
        <f>D36*$E$4</f>
        <v>34.989065916900728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44.989065916900728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960.30000000000655</v>
      </c>
      <c r="D40" s="105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1">
        <f>B6-C6</f>
        <v>135</v>
      </c>
      <c r="E6" s="72">
        <f>D6*$E$4</f>
        <v>389.39108811076261</v>
      </c>
      <c r="F6" s="64"/>
    </row>
    <row r="7" spans="2:6">
      <c r="B7" s="73"/>
      <c r="C7" s="74">
        <v>0.26</v>
      </c>
      <c r="D7" s="64">
        <f>(D6*$E$4*C7)</f>
        <v>101.24168290879828</v>
      </c>
      <c r="E7" s="75">
        <f>D7+E6</f>
        <v>490.63277101956089</v>
      </c>
      <c r="F7" s="64"/>
    </row>
    <row r="8" spans="2:6">
      <c r="B8" s="76"/>
      <c r="D8" s="77"/>
      <c r="E8" s="78">
        <f>E7+C9</f>
        <v>520.63277101956089</v>
      </c>
    </row>
    <row r="9" spans="2:6">
      <c r="B9" s="79"/>
      <c r="C9" s="80">
        <v>30</v>
      </c>
      <c r="D9" s="81"/>
      <c r="E9" s="82">
        <f>D6/$E$3</f>
        <v>0.15121984004301461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1">
        <f>B12-C12</f>
        <v>256</v>
      </c>
      <c r="E12" s="75">
        <f>D12*$E$4</f>
        <v>738.40087819522387</v>
      </c>
    </row>
    <row r="13" spans="2:6">
      <c r="B13" s="73">
        <f>'07-22'!C11</f>
        <v>1321.7030818312405</v>
      </c>
      <c r="C13" s="74">
        <v>0.35</v>
      </c>
      <c r="D13" s="64">
        <f>(D12*$E$4*C13)</f>
        <v>258.44030736832832</v>
      </c>
      <c r="E13" s="75">
        <f>D13+E12</f>
        <v>996.84118556355224</v>
      </c>
    </row>
    <row r="14" spans="2:6">
      <c r="B14" s="76"/>
      <c r="C14" s="87"/>
      <c r="D14" s="77"/>
      <c r="E14" s="78">
        <f>E13+C15</f>
        <v>1036.8411855635522</v>
      </c>
    </row>
    <row r="15" spans="2:6">
      <c r="B15" s="79"/>
      <c r="C15" s="80">
        <v>40</v>
      </c>
      <c r="D15" s="81"/>
      <c r="E15" s="82">
        <f>D12/$E$3</f>
        <v>0.28675762260008697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910</v>
      </c>
      <c r="C18" s="90">
        <v>881</v>
      </c>
      <c r="D18" s="91">
        <f>B18-C18</f>
        <v>29</v>
      </c>
      <c r="E18" s="92">
        <f>D18*$E$4</f>
        <v>83.646974483052702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83.646974483052702</v>
      </c>
    </row>
    <row r="20" spans="2:5">
      <c r="B20" s="76"/>
      <c r="D20" s="77"/>
      <c r="E20" s="78">
        <f>E19+C21</f>
        <v>93.646974483052702</v>
      </c>
    </row>
    <row r="21" spans="2:5">
      <c r="B21" s="79"/>
      <c r="C21" s="80">
        <v>10</v>
      </c>
      <c r="D21" s="81"/>
      <c r="E21" s="82">
        <f>D18/$E$3</f>
        <v>3.2484261935166098E-2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4">
        <f>E3-D6-D12-D18-D36-D30</f>
        <v>382.73999999999432</v>
      </c>
      <c r="C24" s="70"/>
      <c r="D24" s="71">
        <f>B24-C24</f>
        <v>382.73999999999432</v>
      </c>
      <c r="E24" s="95">
        <f>D24*$E$4</f>
        <v>1103.9670004704524</v>
      </c>
    </row>
    <row r="25" spans="2:5">
      <c r="B25" s="73">
        <f>'06-22'!C23</f>
        <v>250.09895928853902</v>
      </c>
      <c r="C25" s="74">
        <v>0.23</v>
      </c>
      <c r="D25" s="96">
        <f>(D24*$E$4*C25)</f>
        <v>253.91241010820406</v>
      </c>
      <c r="E25" s="75">
        <f>D25+E24</f>
        <v>1357.8794105786565</v>
      </c>
    </row>
    <row r="26" spans="2:5">
      <c r="B26" s="76"/>
      <c r="C26" s="16"/>
      <c r="D26" s="97"/>
      <c r="E26" s="78">
        <f>E25+C27</f>
        <v>1377.8794105786565</v>
      </c>
    </row>
    <row r="27" spans="2:5">
      <c r="B27" s="79"/>
      <c r="C27" s="80">
        <v>20</v>
      </c>
      <c r="D27" s="81"/>
      <c r="E27" s="82">
        <f>D24/$E$3</f>
        <v>0.42872504872638928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1">
        <f>B30-C30</f>
        <v>79</v>
      </c>
      <c r="E30" s="95">
        <f>D30*$E$4</f>
        <v>227.86589600555737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227.86589600555737</v>
      </c>
    </row>
    <row r="32" spans="2:5">
      <c r="B32" s="76"/>
      <c r="D32" s="77"/>
      <c r="E32" s="78">
        <f>E31+C33</f>
        <v>257.86589600555737</v>
      </c>
    </row>
    <row r="33" spans="2:5">
      <c r="B33" s="79">
        <f>C33-D33</f>
        <v>30</v>
      </c>
      <c r="C33" s="80">
        <v>30</v>
      </c>
      <c r="D33" s="81"/>
      <c r="E33" s="82">
        <f>D30/$E$3</f>
        <v>8.8491610099245582E-2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7302</v>
      </c>
      <c r="C36" s="91">
        <v>7291</v>
      </c>
      <c r="D36" s="91">
        <f>B36-C36+J39</f>
        <v>11</v>
      </c>
      <c r="E36" s="99">
        <f>D36*$E$4</f>
        <v>31.728162734951027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41.728162734951027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892.73999999999432</v>
      </c>
      <c r="D40" s="105">
        <f>E8+E14+E20+E26+E32+E37</f>
        <v>3328.594400385331</v>
      </c>
      <c r="E40" s="7">
        <f>E36+E30+E24+E18+E12+E6</f>
        <v>2575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1">
        <f>B6-C6</f>
        <v>147</v>
      </c>
      <c r="E6" s="72">
        <f>D6*$E$4</f>
        <v>417.15553011875608</v>
      </c>
      <c r="F6" s="64"/>
    </row>
    <row r="7" spans="2:6">
      <c r="B7" s="73"/>
      <c r="C7" s="74">
        <v>0.24</v>
      </c>
      <c r="D7" s="64">
        <f>(D6*$E$4*C7)</f>
        <v>100.11732722850145</v>
      </c>
      <c r="E7" s="75">
        <f>D7+E6</f>
        <v>517.27285734725751</v>
      </c>
      <c r="F7" s="64"/>
    </row>
    <row r="8" spans="2:6">
      <c r="B8" s="76"/>
      <c r="D8" s="77"/>
      <c r="E8" s="78">
        <f>E7+C9</f>
        <v>547.27285734725751</v>
      </c>
    </row>
    <row r="9" spans="2:6">
      <c r="B9" s="79"/>
      <c r="C9" s="80">
        <v>30</v>
      </c>
      <c r="D9" s="81"/>
      <c r="E9" s="82">
        <f>D6/$E$3</f>
        <v>0.17527543282300675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1">
        <f>B12-C12</f>
        <v>247</v>
      </c>
      <c r="E12" s="75">
        <f>D12*$E$4</f>
        <v>700.93480230838611</v>
      </c>
    </row>
    <row r="13" spans="2:6">
      <c r="B13" s="73">
        <f>'07-22'!C11</f>
        <v>1321.7030818312405</v>
      </c>
      <c r="C13" s="74">
        <v>0.35670000000000002</v>
      </c>
      <c r="D13" s="64">
        <f>(D12*$E$4*C13)</f>
        <v>250.02344398340134</v>
      </c>
      <c r="E13" s="75">
        <f>D13+E12</f>
        <v>950.95824629178742</v>
      </c>
    </row>
    <row r="14" spans="2:6">
      <c r="B14" s="76"/>
      <c r="C14" s="87"/>
      <c r="D14" s="77"/>
      <c r="E14" s="78">
        <f>E13+C15</f>
        <v>990.95824629178742</v>
      </c>
    </row>
    <row r="15" spans="2:6">
      <c r="B15" s="79"/>
      <c r="C15" s="80">
        <v>40</v>
      </c>
      <c r="D15" s="81"/>
      <c r="E15" s="82">
        <f>D12/$E$3</f>
        <v>0.29451042113797737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881</v>
      </c>
      <c r="C18" s="90">
        <v>845</v>
      </c>
      <c r="D18" s="91">
        <f>B18-C18</f>
        <v>36</v>
      </c>
      <c r="E18" s="92">
        <f>D18*$E$4</f>
        <v>102.1605379882668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102.1605379882668</v>
      </c>
    </row>
    <row r="20" spans="2:5">
      <c r="B20" s="76"/>
      <c r="D20" s="77"/>
      <c r="E20" s="78">
        <f>E19+C21</f>
        <v>112.1605379882668</v>
      </c>
    </row>
    <row r="21" spans="2:5">
      <c r="B21" s="79"/>
      <c r="C21" s="80">
        <v>10</v>
      </c>
      <c r="D21" s="81"/>
      <c r="E21" s="82">
        <f>D18/$E$3</f>
        <v>4.2924595793389413E-2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4">
        <f>E3-D6-D12-D18-D36-D30</f>
        <v>297.68000000000393</v>
      </c>
      <c r="C24" s="70"/>
      <c r="D24" s="71">
        <f>B24-C24</f>
        <v>297.68000000000393</v>
      </c>
      <c r="E24" s="95">
        <f>D24*$E$4</f>
        <v>844.75413745410174</v>
      </c>
    </row>
    <row r="25" spans="2:5">
      <c r="B25" s="73">
        <f>'06-22'!C23</f>
        <v>250.09895928853902</v>
      </c>
      <c r="C25" s="74">
        <v>0.29630000000000001</v>
      </c>
      <c r="D25" s="96">
        <f>(D24*$E$4*C25)</f>
        <v>250.30065092765034</v>
      </c>
      <c r="E25" s="75">
        <f>D25+E24</f>
        <v>1095.0547883817521</v>
      </c>
    </row>
    <row r="26" spans="2:5">
      <c r="B26" s="76"/>
      <c r="C26" s="16"/>
      <c r="D26" s="97"/>
      <c r="E26" s="78">
        <f>E25+C27</f>
        <v>1115.0547883817521</v>
      </c>
    </row>
    <row r="27" spans="2:5">
      <c r="B27" s="79"/>
      <c r="C27" s="80">
        <v>20</v>
      </c>
      <c r="D27" s="81"/>
      <c r="E27" s="82">
        <f>D24/$E$3</f>
        <v>0.35493871321600912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1">
        <f>B30-C30</f>
        <v>103</v>
      </c>
      <c r="E30" s="95">
        <f>D30*$E$4</f>
        <v>292.29265035531887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292.29265035531887</v>
      </c>
    </row>
    <row r="32" spans="2:5">
      <c r="B32" s="76"/>
      <c r="D32" s="77"/>
      <c r="E32" s="78">
        <f>E31+C33</f>
        <v>322.29265035531887</v>
      </c>
    </row>
    <row r="33" spans="2:5">
      <c r="B33" s="79">
        <f>C33-D33</f>
        <v>30</v>
      </c>
      <c r="C33" s="80">
        <v>30</v>
      </c>
      <c r="D33" s="81"/>
      <c r="E33" s="82">
        <f>D30/$E$3</f>
        <v>0.12281203796441971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7291</v>
      </c>
      <c r="C36" s="91">
        <v>7283</v>
      </c>
      <c r="D36" s="91">
        <f>B36-C36+J39</f>
        <v>8</v>
      </c>
      <c r="E36" s="99">
        <f>D36*$E$4</f>
        <v>22.7023417751704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32.702341775170396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838.68000000000393</v>
      </c>
      <c r="D40" s="105">
        <f>E8+E14+E20+E26+E32+E37</f>
        <v>3120.4414221395532</v>
      </c>
      <c r="E40" s="7">
        <f>E36+E30+E24+E18+E12+E6</f>
        <v>2379.9999999999995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1">
        <f>B6-C6</f>
        <v>154</v>
      </c>
      <c r="E6" s="72">
        <f>D6*$E$4</f>
        <v>437.08750403616688</v>
      </c>
      <c r="F6" s="64"/>
    </row>
    <row r="7" spans="2:6">
      <c r="B7" s="73"/>
      <c r="C7" s="74">
        <v>0.2288</v>
      </c>
      <c r="D7" s="64">
        <f>(D6*$E$4*C7)</f>
        <v>100.00562092347498</v>
      </c>
      <c r="E7" s="75">
        <f>D7+E6</f>
        <v>537.09312495964184</v>
      </c>
      <c r="F7" s="64"/>
    </row>
    <row r="8" spans="2:6">
      <c r="B8" s="76"/>
      <c r="D8" s="77"/>
      <c r="E8" s="78">
        <f>E7+C9</f>
        <v>557.09312495964184</v>
      </c>
    </row>
    <row r="9" spans="2:6">
      <c r="B9" s="79"/>
      <c r="C9" s="80">
        <v>20</v>
      </c>
      <c r="D9" s="81"/>
      <c r="E9" s="82">
        <f>D6/$E$3</f>
        <v>0.16575180281993435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1">
        <f>B12-C12</f>
        <v>221</v>
      </c>
      <c r="E12" s="75">
        <f>D12*$E$4</f>
        <v>627.24895059735638</v>
      </c>
    </row>
    <row r="13" spans="2:6">
      <c r="B13" s="73">
        <f>'07-22'!C11</f>
        <v>1321.7030818312405</v>
      </c>
      <c r="C13" s="74">
        <v>0.39860000000000001</v>
      </c>
      <c r="D13" s="64">
        <f>(D12*$E$4*C13)</f>
        <v>250.02143170810626</v>
      </c>
      <c r="E13" s="75">
        <f>D13+E12</f>
        <v>877.27038230546259</v>
      </c>
    </row>
    <row r="14" spans="2:6">
      <c r="B14" s="76"/>
      <c r="C14" s="87"/>
      <c r="D14" s="77"/>
      <c r="E14" s="78">
        <f>E13+C15</f>
        <v>927.27038230546259</v>
      </c>
    </row>
    <row r="15" spans="2:6">
      <c r="B15" s="79"/>
      <c r="C15" s="80">
        <v>50</v>
      </c>
      <c r="D15" s="81"/>
      <c r="E15" s="82">
        <f>D12/$E$3</f>
        <v>0.237864600150685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845</v>
      </c>
      <c r="C18" s="90">
        <v>803</v>
      </c>
      <c r="D18" s="91">
        <f>B18-C18</f>
        <v>42</v>
      </c>
      <c r="E18" s="92">
        <f>D18*$E$4</f>
        <v>119.20568291895461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119.20568291895461</v>
      </c>
    </row>
    <row r="20" spans="2:5">
      <c r="B20" s="76"/>
      <c r="D20" s="77"/>
      <c r="E20" s="78">
        <f>E19+C21</f>
        <v>129.20568291895461</v>
      </c>
    </row>
    <row r="21" spans="2:5">
      <c r="B21" s="79"/>
      <c r="C21" s="80">
        <v>10</v>
      </c>
      <c r="D21" s="81"/>
      <c r="E21" s="82">
        <f>D18/$E$3</f>
        <v>4.5205037132709368E-2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4">
        <f>E3-D6-D12-D18-D36-D30</f>
        <v>391.099999999994</v>
      </c>
      <c r="C24" s="70"/>
      <c r="D24" s="71">
        <f>B24-C24</f>
        <v>391.099999999994</v>
      </c>
      <c r="E24" s="95">
        <f>D24*$E$4</f>
        <v>1110.0319664191054</v>
      </c>
    </row>
    <row r="25" spans="2:5">
      <c r="B25" s="73">
        <f>'06-22'!C23</f>
        <v>250.09895928853902</v>
      </c>
      <c r="C25" s="74">
        <v>0.22600000000000001</v>
      </c>
      <c r="D25" s="96">
        <f>(D24*$E$4*C25)</f>
        <v>250.86722441071782</v>
      </c>
      <c r="E25" s="75">
        <f>D25+E24</f>
        <v>1360.8991908298233</v>
      </c>
    </row>
    <row r="26" spans="2:5">
      <c r="B26" s="76"/>
      <c r="C26" s="16"/>
      <c r="D26" s="97"/>
      <c r="E26" s="78">
        <f>E25+C27</f>
        <v>1380.8991908298233</v>
      </c>
    </row>
    <row r="27" spans="2:5">
      <c r="B27" s="79"/>
      <c r="C27" s="80">
        <v>20</v>
      </c>
      <c r="D27" s="81"/>
      <c r="E27" s="82">
        <f>D24/$E$3</f>
        <v>0.42094500053815148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1">
        <f>B30-C30</f>
        <v>109</v>
      </c>
      <c r="E30" s="95">
        <f>D30*$E$4</f>
        <v>309.36712948014406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309.36712948014406</v>
      </c>
    </row>
    <row r="32" spans="2:5">
      <c r="B32" s="76"/>
      <c r="D32" s="77"/>
      <c r="E32" s="78">
        <f>E31+C33</f>
        <v>339.36712948014406</v>
      </c>
    </row>
    <row r="33" spans="2:5">
      <c r="B33" s="79">
        <f>C33-D33</f>
        <v>30</v>
      </c>
      <c r="C33" s="80">
        <v>30</v>
      </c>
      <c r="D33" s="81"/>
      <c r="E33" s="82">
        <f>D30/$E$3</f>
        <v>0.11731783446346002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7283</v>
      </c>
      <c r="C36" s="91">
        <v>7271</v>
      </c>
      <c r="D36" s="91">
        <f>B36-C36+J39</f>
        <v>12</v>
      </c>
      <c r="E36" s="99">
        <f>D36*$E$4</f>
        <v>34.058766548272743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44.058766548272743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929.099999999994</v>
      </c>
      <c r="D40" s="105">
        <f>E8+E14+E20+E26+E32+E37</f>
        <v>3377.8942770422991</v>
      </c>
      <c r="E40" s="7">
        <f>E36+E30+E24+E18+E12+E6</f>
        <v>2637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1">
        <f>B6-C6</f>
        <v>137</v>
      </c>
      <c r="E6" s="72">
        <f>D6*$E$4</f>
        <v>388.74320045465595</v>
      </c>
      <c r="F6" s="64"/>
    </row>
    <row r="7" spans="2:6">
      <c r="B7" s="73"/>
      <c r="C7" s="74">
        <v>0.25800000000000001</v>
      </c>
      <c r="D7" s="64">
        <f>(D6*$E$4*C7)</f>
        <v>100.29574571730124</v>
      </c>
      <c r="E7" s="75">
        <f>D7+E6</f>
        <v>489.03894617195721</v>
      </c>
      <c r="F7" s="64"/>
    </row>
    <row r="8" spans="2:6">
      <c r="B8" s="76"/>
      <c r="D8" s="77"/>
      <c r="E8" s="78">
        <f>E7+C9</f>
        <v>509.03894617195721</v>
      </c>
    </row>
    <row r="9" spans="2:6">
      <c r="B9" s="79"/>
      <c r="C9" s="80">
        <v>20</v>
      </c>
      <c r="D9" s="81"/>
      <c r="E9" s="82">
        <f>D6/$E$3</f>
        <v>0.18538063922491937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1">
        <f>B12-C12</f>
        <v>225</v>
      </c>
      <c r="E12" s="75">
        <f>D12*$E$4</f>
        <v>638.44686206056633</v>
      </c>
    </row>
    <row r="13" spans="2:6">
      <c r="B13" s="73">
        <f>'07-22'!C11</f>
        <v>1321.7030818312405</v>
      </c>
      <c r="C13" s="74">
        <v>0.3916</v>
      </c>
      <c r="D13" s="64">
        <f>(D12*$E$4*C13)</f>
        <v>250.01579118291778</v>
      </c>
      <c r="E13" s="75">
        <f>D13+E12</f>
        <v>888.46265324348406</v>
      </c>
    </row>
    <row r="14" spans="2:6">
      <c r="B14" s="76"/>
      <c r="C14" s="87"/>
      <c r="D14" s="77"/>
      <c r="E14" s="78">
        <f>E13+C15</f>
        <v>938.46265324348406</v>
      </c>
    </row>
    <row r="15" spans="2:6">
      <c r="B15" s="79"/>
      <c r="C15" s="80">
        <v>50</v>
      </c>
      <c r="D15" s="81"/>
      <c r="E15" s="82">
        <f>D12/$E$3</f>
        <v>0.30445725420150993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803</v>
      </c>
      <c r="C18" s="90">
        <v>762</v>
      </c>
      <c r="D18" s="91">
        <f>B18-C18</f>
        <v>41</v>
      </c>
      <c r="E18" s="92">
        <f>D18*$E$4</f>
        <v>116.33920597548098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116.33920597548098</v>
      </c>
    </row>
    <row r="20" spans="2:5">
      <c r="B20" s="76"/>
      <c r="D20" s="77"/>
      <c r="E20" s="78">
        <f>E19+C21</f>
        <v>126.33920597548098</v>
      </c>
    </row>
    <row r="21" spans="2:5">
      <c r="B21" s="79"/>
      <c r="C21" s="80">
        <v>10</v>
      </c>
      <c r="D21" s="81"/>
      <c r="E21" s="82">
        <f>D18/$E$3</f>
        <v>5.5478877432275142E-2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4">
        <f>E3-D6-D12-D18-D36-D30</f>
        <v>234.02000000000044</v>
      </c>
      <c r="C24" s="70"/>
      <c r="D24" s="71">
        <f>B24-C24</f>
        <v>234.02000000000044</v>
      </c>
      <c r="E24" s="95">
        <f>D24*$E$4</f>
        <v>664.04148737517346</v>
      </c>
    </row>
    <row r="25" spans="2:5">
      <c r="B25" s="73">
        <f>'06-22'!C23</f>
        <v>250.09895928853902</v>
      </c>
      <c r="C25" s="74">
        <v>0.3765</v>
      </c>
      <c r="D25" s="96">
        <f>(D24*$E$4*C25)</f>
        <v>250.01161999675281</v>
      </c>
      <c r="E25" s="75">
        <f>D25+E24</f>
        <v>914.05310737192622</v>
      </c>
    </row>
    <row r="26" spans="2:5">
      <c r="B26" s="76"/>
      <c r="C26" s="16"/>
      <c r="D26" s="97"/>
      <c r="E26" s="78">
        <f>E25+C27</f>
        <v>934.05310737192622</v>
      </c>
    </row>
    <row r="27" spans="2:5">
      <c r="B27" s="79"/>
      <c r="C27" s="80">
        <v>20</v>
      </c>
      <c r="D27" s="81"/>
      <c r="E27" s="82">
        <f>D24/$E$3</f>
        <v>0.31666260723661105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1">
        <f>B30-C30</f>
        <v>67</v>
      </c>
      <c r="E30" s="95">
        <f>D30*$E$4</f>
        <v>190.11528781359087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190.11528781359087</v>
      </c>
    </row>
    <row r="32" spans="2:5">
      <c r="B32" s="76"/>
      <c r="D32" s="77"/>
      <c r="E32" s="78">
        <f>E31+C33</f>
        <v>220.11528781359087</v>
      </c>
    </row>
    <row r="33" spans="2:5">
      <c r="B33" s="79">
        <f>C33-D33</f>
        <v>30</v>
      </c>
      <c r="C33" s="80">
        <v>30</v>
      </c>
      <c r="D33" s="81"/>
      <c r="E33" s="82">
        <f>D30/$E$3</f>
        <v>9.0660604584449619E-2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7271</v>
      </c>
      <c r="C36" s="91">
        <v>7236</v>
      </c>
      <c r="D36" s="91">
        <f>B36-C36+J39</f>
        <v>35</v>
      </c>
      <c r="E36" s="99">
        <f>D36*$E$4</f>
        <v>99.31395632053254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109.31395632053254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739.02000000000044</v>
      </c>
      <c r="D40" s="105">
        <f>E8+E14+E20+E26+E32+E37</f>
        <v>2837.3231568969718</v>
      </c>
      <c r="E40" s="7">
        <f>E36+E30+E24+E18+E12+E6</f>
        <v>2097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1">
        <f>B6-C6</f>
        <v>235</v>
      </c>
      <c r="E6" s="72">
        <f>D6*$E$4</f>
        <v>815.31249406896598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815.31249406896598</v>
      </c>
      <c r="F7" s="64"/>
    </row>
    <row r="8" spans="2:6">
      <c r="B8" s="76"/>
      <c r="D8" s="77"/>
      <c r="E8" s="78">
        <f>E7+C9</f>
        <v>835.31249406896598</v>
      </c>
    </row>
    <row r="9" spans="2:6">
      <c r="B9" s="79"/>
      <c r="C9" s="80">
        <v>20</v>
      </c>
      <c r="D9" s="81"/>
      <c r="E9" s="82">
        <f>D6/$E$3</f>
        <v>0.22300669969063622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1">
        <f>B12-C12</f>
        <v>277</v>
      </c>
      <c r="E12" s="75">
        <f>D12*$E$4</f>
        <v>961.02791854086638</v>
      </c>
    </row>
    <row r="13" spans="2:6">
      <c r="B13" s="73">
        <f>'07-22'!C11</f>
        <v>1321.7030818312405</v>
      </c>
      <c r="C13" s="74">
        <v>0.23880000000000001</v>
      </c>
      <c r="D13" s="64">
        <f>(D12*$E$4*C13)</f>
        <v>229.49346694755891</v>
      </c>
      <c r="E13" s="75">
        <f>D13+E12</f>
        <v>1190.5213854884253</v>
      </c>
    </row>
    <row r="14" spans="2:6">
      <c r="B14" s="76"/>
      <c r="C14" s="87"/>
      <c r="D14" s="77"/>
      <c r="E14" s="78">
        <f>E13+C15</f>
        <v>1240.5213854884253</v>
      </c>
    </row>
    <row r="15" spans="2:6">
      <c r="B15" s="79"/>
      <c r="C15" s="80">
        <v>50</v>
      </c>
      <c r="D15" s="81"/>
      <c r="E15" s="82">
        <f>D12/$E$3</f>
        <v>0.26286321623109038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9">
        <v>762</v>
      </c>
      <c r="C18" s="90">
        <v>712</v>
      </c>
      <c r="D18" s="91">
        <f>B18-C18</f>
        <v>50</v>
      </c>
      <c r="E18" s="92">
        <f>D18*$E$4</f>
        <v>173.47074341892895</v>
      </c>
    </row>
    <row r="19" spans="2:5">
      <c r="B19" s="73">
        <f>'07-22'!C17</f>
        <v>119.67163392993248</v>
      </c>
      <c r="C19" s="74">
        <v>7.0580000000000004E-2</v>
      </c>
      <c r="D19" s="64">
        <f>(D18*$E$4*C19)</f>
        <v>12.243565070508005</v>
      </c>
      <c r="E19" s="75">
        <f>D19+E18</f>
        <v>185.71430848943695</v>
      </c>
    </row>
    <row r="20" spans="2:5">
      <c r="B20" s="76"/>
      <c r="D20" s="77"/>
      <c r="E20" s="78">
        <f>E19+C21</f>
        <v>195.71430848943695</v>
      </c>
    </row>
    <row r="21" spans="2:5">
      <c r="B21" s="79"/>
      <c r="C21" s="80">
        <v>10</v>
      </c>
      <c r="D21" s="81"/>
      <c r="E21" s="82">
        <f>D18/$E$3</f>
        <v>4.7448233976731112E-2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4">
        <f>E3-D6-D12-D18-D36-D30</f>
        <v>375.78000000000611</v>
      </c>
      <c r="C24" s="70"/>
      <c r="D24" s="71">
        <f>B24-C24</f>
        <v>375.78000000000611</v>
      </c>
      <c r="E24" s="95">
        <f>D24*$E$4</f>
        <v>1303.7367192393235</v>
      </c>
    </row>
    <row r="25" spans="2:5">
      <c r="B25" s="73">
        <f>'06-22'!C23</f>
        <v>250.09895928853902</v>
      </c>
      <c r="C25" s="74">
        <v>9.5269999999999994E-2</v>
      </c>
      <c r="D25" s="96">
        <f>(D24*$E$4*C25)</f>
        <v>124.20699724193034</v>
      </c>
      <c r="E25" s="75">
        <f>D25+E24</f>
        <v>1427.9437164812539</v>
      </c>
    </row>
    <row r="26" spans="2:5">
      <c r="B26" s="76"/>
      <c r="C26" s="16"/>
      <c r="D26" s="97"/>
      <c r="E26" s="78">
        <f>E25+C27</f>
        <v>1447.9437164812539</v>
      </c>
    </row>
    <row r="27" spans="2:5">
      <c r="B27" s="79"/>
      <c r="C27" s="80">
        <v>20</v>
      </c>
      <c r="D27" s="81"/>
      <c r="E27" s="82">
        <f>D24/$E$3</f>
        <v>0.35660194727552613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1">
        <f>B30-C30</f>
        <v>88</v>
      </c>
      <c r="E30" s="95">
        <f>D30*$E$4</f>
        <v>305.30850841731495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305.30850841731495</v>
      </c>
    </row>
    <row r="32" spans="2:5">
      <c r="B32" s="76"/>
      <c r="D32" s="77"/>
      <c r="E32" s="78">
        <f>E31+C33</f>
        <v>335.30850841731495</v>
      </c>
    </row>
    <row r="33" spans="2:5">
      <c r="B33" s="79">
        <f>C33-D33</f>
        <v>30</v>
      </c>
      <c r="C33" s="80">
        <v>30</v>
      </c>
      <c r="D33" s="81"/>
      <c r="E33" s="82">
        <f>D30/$E$3</f>
        <v>8.3508891799046761E-2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7236</v>
      </c>
      <c r="C36" s="91">
        <v>7208</v>
      </c>
      <c r="D36" s="91">
        <f>B36-C36+J39</f>
        <v>28</v>
      </c>
      <c r="E36" s="99">
        <f>D36*$E$4</f>
        <v>97.143616314600209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107.14361631460021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1053.7800000000061</v>
      </c>
      <c r="D40" s="105">
        <f>E8+E14+E20+E26+E32+E37</f>
        <v>4161.9440292599975</v>
      </c>
      <c r="E40" s="7">
        <f>E36+E30+E24+E18+E12+E6</f>
        <v>3656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1">
        <f>B6-C6</f>
        <v>266</v>
      </c>
      <c r="E6" s="72">
        <f>D6*$E$4</f>
        <v>913.1628849800627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913.1628849800627</v>
      </c>
    </row>
    <row r="8" spans="2:6">
      <c r="B8" s="76"/>
      <c r="D8" s="77"/>
      <c r="E8" s="78">
        <f>E7+C9</f>
        <v>933.1628849800627</v>
      </c>
    </row>
    <row r="9" spans="2:6">
      <c r="B9" s="79"/>
      <c r="C9" s="80">
        <v>20</v>
      </c>
      <c r="D9" s="81"/>
      <c r="E9" s="82">
        <f>D6/$E$3</f>
        <v>0.28989297935875002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1">
        <f>B12-C12</f>
        <v>197</v>
      </c>
      <c r="E12" s="75">
        <f>D12*$E$4</f>
        <v>676.28980579350502</v>
      </c>
    </row>
    <row r="13" spans="2:6">
      <c r="B13" s="73">
        <f>'07-22'!C11</f>
        <v>1321.7030818312405</v>
      </c>
      <c r="C13" s="74">
        <v>0.4</v>
      </c>
      <c r="D13" s="64">
        <f>(D12*$E$4*C13)</f>
        <v>270.51592231740204</v>
      </c>
      <c r="E13" s="75">
        <f>D13+E12</f>
        <v>946.80572811090701</v>
      </c>
    </row>
    <row r="14" spans="2:6">
      <c r="B14" s="76"/>
      <c r="C14" s="87" t="s">
        <v>47</v>
      </c>
      <c r="D14" s="77"/>
      <c r="E14" s="78">
        <f>E13+C15</f>
        <v>996.80572811090701</v>
      </c>
    </row>
    <row r="15" spans="2:6">
      <c r="B15" s="79"/>
      <c r="C15" s="80">
        <v>50</v>
      </c>
      <c r="D15" s="81"/>
      <c r="E15" s="82">
        <f>D12/$E$3</f>
        <v>0.21469517644238256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9">
        <v>712</v>
      </c>
      <c r="C18" s="90">
        <v>658</v>
      </c>
      <c r="D18" s="91">
        <f>B18-C18</f>
        <v>54</v>
      </c>
      <c r="E18" s="92">
        <f>D18*$E$4</f>
        <v>185.37893153730596</v>
      </c>
    </row>
    <row r="19" spans="2:5">
      <c r="B19" s="73">
        <f>'07-22'!C17</f>
        <v>119.67163392993248</v>
      </c>
      <c r="C19" s="74">
        <v>0.20369999999999999</v>
      </c>
      <c r="D19" s="64">
        <f>(D18*$E$4*C19)</f>
        <v>37.761688354149221</v>
      </c>
      <c r="E19" s="75">
        <f>D19+E18</f>
        <v>223.14061989145517</v>
      </c>
    </row>
    <row r="20" spans="2:5">
      <c r="B20" s="76"/>
      <c r="D20" s="77"/>
      <c r="E20" s="78">
        <f>E19+C21</f>
        <v>233.14061989145517</v>
      </c>
    </row>
    <row r="21" spans="2:5">
      <c r="B21" s="79"/>
      <c r="C21" s="80">
        <v>10</v>
      </c>
      <c r="D21" s="81"/>
      <c r="E21" s="82">
        <f>D18/$E$3</f>
        <v>5.8850454456287601E-2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4">
        <f>E3-D6-D12-D18-D36-D30</f>
        <v>293.57999999999356</v>
      </c>
      <c r="C24" s="70"/>
      <c r="D24" s="71">
        <f>B24-C24</f>
        <v>293.57999999999356</v>
      </c>
      <c r="E24" s="95">
        <f>D24*$E$4</f>
        <v>1007.8434577911313</v>
      </c>
    </row>
    <row r="25" spans="2:5">
      <c r="B25" s="73">
        <f>'06-22'!C23</f>
        <v>250.09895928853902</v>
      </c>
      <c r="C25" s="74">
        <v>0.1</v>
      </c>
      <c r="D25" s="96">
        <f>(D24*$E$4*C25)</f>
        <v>100.78434577911314</v>
      </c>
      <c r="E25" s="75">
        <f>D25+E24</f>
        <v>1108.6278035702444</v>
      </c>
    </row>
    <row r="26" spans="2:5">
      <c r="B26" s="76"/>
      <c r="C26" s="16"/>
      <c r="D26" s="97"/>
      <c r="E26" s="78">
        <f>E25+C27</f>
        <v>1128.6278035702444</v>
      </c>
    </row>
    <row r="27" spans="2:5">
      <c r="B27" s="79"/>
      <c r="C27" s="80">
        <v>20</v>
      </c>
      <c r="D27" s="81"/>
      <c r="E27" s="82">
        <f>D24/$E$3</f>
        <v>0.31995030406067659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1">
        <f>B30-C30</f>
        <v>91</v>
      </c>
      <c r="E30" s="95">
        <f>D30*$E$4</f>
        <v>312.39782907212674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312.39782907212674</v>
      </c>
    </row>
    <row r="32" spans="2:5">
      <c r="B32" s="76"/>
      <c r="D32" s="77"/>
      <c r="E32" s="78">
        <f>E31+C33</f>
        <v>342.39782907212674</v>
      </c>
    </row>
    <row r="33" spans="2:5">
      <c r="B33" s="79">
        <f>C33-D33</f>
        <v>30</v>
      </c>
      <c r="C33" s="80">
        <v>30</v>
      </c>
      <c r="D33" s="81"/>
      <c r="E33" s="82">
        <f>D30/$E$3</f>
        <v>9.917391399115133E-2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7208</v>
      </c>
      <c r="C36" s="91">
        <v>7192</v>
      </c>
      <c r="D36" s="91">
        <f>B36-C36+J39</f>
        <v>16</v>
      </c>
      <c r="E36" s="99">
        <f>D36*$E$4</f>
        <v>54.927090825868433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64.927090825868433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917.57999999999356</v>
      </c>
      <c r="D40" s="105">
        <f>E8+E14+E20+E26+E32+E37</f>
        <v>3699.0619564506646</v>
      </c>
      <c r="E40" s="7">
        <f>E36+E30+E24+E18+E12+E6</f>
        <v>3150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9" zoomScale="235" zoomScaleNormal="23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1">
        <f>B6-C6</f>
        <v>106</v>
      </c>
      <c r="E6" s="72">
        <f>D6*$E$4</f>
        <v>367.10142579390646</v>
      </c>
      <c r="F6" s="64"/>
    </row>
    <row r="7" spans="2:6">
      <c r="B7" s="73"/>
      <c r="C7" s="74"/>
      <c r="D7" s="64"/>
      <c r="E7" s="75">
        <f>D7+E6</f>
        <v>367.10142579390646</v>
      </c>
      <c r="F7" s="64"/>
    </row>
    <row r="8" spans="2:6">
      <c r="B8" s="76"/>
      <c r="D8" s="77"/>
      <c r="E8" s="78">
        <f>E7+C9</f>
        <v>367.10142579390646</v>
      </c>
    </row>
    <row r="9" spans="2:6">
      <c r="B9" s="79"/>
      <c r="C9" s="80"/>
      <c r="D9" s="81"/>
      <c r="E9" s="82">
        <f>D6/$E$3</f>
        <v>0.14311946424713701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1">
        <f>B12-C12</f>
        <v>190</v>
      </c>
      <c r="E12" s="75">
        <f>D12*$E$4</f>
        <v>658.0119896305871</v>
      </c>
    </row>
    <row r="13" spans="2:6">
      <c r="B13" s="73">
        <f>'07-22'!C11</f>
        <v>1321.7030818312405</v>
      </c>
      <c r="C13" s="74"/>
      <c r="D13" s="64"/>
      <c r="E13" s="75">
        <f>D13+E12</f>
        <v>658.0119896305871</v>
      </c>
    </row>
    <row r="14" spans="2:6">
      <c r="B14" s="76"/>
      <c r="C14" s="87"/>
      <c r="D14" s="77"/>
      <c r="E14" s="78">
        <f>E13+C15</f>
        <v>658.0119896305871</v>
      </c>
    </row>
    <row r="15" spans="2:6">
      <c r="B15" s="79"/>
      <c r="C15" s="80"/>
      <c r="D15" s="81"/>
      <c r="E15" s="82">
        <f>D12/$E$3</f>
        <v>0.25653488874486824</v>
      </c>
    </row>
    <row r="16" spans="2:6">
      <c r="B16" s="88"/>
      <c r="C16" s="84"/>
      <c r="D16" s="85"/>
      <c r="E16" s="86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9">
        <v>1650</v>
      </c>
      <c r="C18" s="90">
        <v>1592</v>
      </c>
      <c r="D18" s="91">
        <f>B18-C18</f>
        <v>58</v>
      </c>
      <c r="E18" s="92">
        <f>D18*$E$4</f>
        <v>200.86681788723183</v>
      </c>
    </row>
    <row r="19" spans="2:5">
      <c r="B19" s="73">
        <f>'07-22'!C17</f>
        <v>119.67163392993248</v>
      </c>
      <c r="C19" s="74">
        <v>0</v>
      </c>
      <c r="D19" s="64"/>
      <c r="E19" s="75">
        <f>D19+E18</f>
        <v>200.86681788723183</v>
      </c>
    </row>
    <row r="20" spans="2:5">
      <c r="B20" s="76"/>
      <c r="D20" s="77"/>
      <c r="E20" s="78">
        <f>E19+C21</f>
        <v>200.86681788723183</v>
      </c>
    </row>
    <row r="21" spans="2:5">
      <c r="B21" s="79"/>
      <c r="C21" s="80"/>
      <c r="D21" s="81"/>
      <c r="E21" s="82">
        <f>D18/$E$3</f>
        <v>7.8310650248433464E-2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4">
        <f>E3-D6-D12-D18-D36-D30</f>
        <v>277.64000000000306</v>
      </c>
      <c r="C24" s="70"/>
      <c r="D24" s="71">
        <f>B24-C24</f>
        <v>277.64000000000306</v>
      </c>
      <c r="E24" s="95">
        <f>D24*$E$4</f>
        <v>961.52867790020105</v>
      </c>
    </row>
    <row r="25" spans="2:5">
      <c r="B25" s="73">
        <f>'06-22'!C23</f>
        <v>250.09895928853902</v>
      </c>
      <c r="C25" s="74"/>
      <c r="D25" s="96"/>
      <c r="E25" s="75">
        <f>D25+E24</f>
        <v>961.52867790020105</v>
      </c>
    </row>
    <row r="26" spans="2:5">
      <c r="B26" s="76"/>
      <c r="C26" s="16"/>
      <c r="D26" s="97"/>
      <c r="E26" s="78">
        <f>E25+C27</f>
        <v>961.52867790020105</v>
      </c>
    </row>
    <row r="27" spans="2:5">
      <c r="B27" s="79"/>
      <c r="C27" s="80"/>
      <c r="D27" s="81"/>
      <c r="E27" s="82">
        <f>D24/$E$3</f>
        <v>0.37486498163750526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1">
        <f>B30-C30</f>
        <v>99</v>
      </c>
      <c r="E30" s="95">
        <f>D30*$E$4</f>
        <v>342.85887880751642</v>
      </c>
    </row>
    <row r="31" spans="2:5">
      <c r="B31" s="98">
        <f>'05-22'!C26</f>
        <v>0</v>
      </c>
      <c r="C31" s="74"/>
      <c r="D31" s="64"/>
      <c r="E31" s="75">
        <f>D31+E30</f>
        <v>342.85887880751642</v>
      </c>
    </row>
    <row r="32" spans="2:5">
      <c r="B32" s="76"/>
      <c r="D32" s="77"/>
      <c r="E32" s="78">
        <f>E31+C33</f>
        <v>342.85887880751642</v>
      </c>
    </row>
    <row r="33" spans="2:5">
      <c r="B33" s="79">
        <f>C33-D33</f>
        <v>0</v>
      </c>
      <c r="C33" s="80"/>
      <c r="D33" s="81"/>
      <c r="E33" s="82">
        <f>D30/$E$3</f>
        <v>0.13366817887232607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7600</v>
      </c>
      <c r="C36" s="91">
        <v>7590</v>
      </c>
      <c r="D36" s="91">
        <f>B36-C36+J39</f>
        <v>10</v>
      </c>
      <c r="E36" s="99">
        <f>D36*$E$4</f>
        <v>34.632209980557214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34.632209980557214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740.64000000000306</v>
      </c>
      <c r="D40" s="105">
        <f>E8+E14+E20+E26+E32+E37</f>
        <v>2565</v>
      </c>
      <c r="E40" s="7">
        <f>E36+E30+E24+E18+E12+E6</f>
        <v>2564.9999999999995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1">
        <f>B6-C6</f>
        <v>355</v>
      </c>
      <c r="E6" s="72">
        <f>D6*$E$4</f>
        <v>1245.187921912061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1245.187921912061</v>
      </c>
    </row>
    <row r="8" spans="2:6">
      <c r="B8" s="76"/>
      <c r="D8" s="77"/>
      <c r="E8" s="78">
        <f>E7+C9</f>
        <v>1245.187921912061</v>
      </c>
    </row>
    <row r="9" spans="2:6">
      <c r="B9" s="79"/>
      <c r="C9" s="80"/>
      <c r="D9" s="81"/>
      <c r="E9" s="82">
        <f>D6/$E$3</f>
        <v>0.32384601350118625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1">
        <f>B12-C12</f>
        <v>210</v>
      </c>
      <c r="E12" s="75">
        <f>D12*$E$4</f>
        <v>736.59003831417692</v>
      </c>
    </row>
    <row r="13" spans="2:6">
      <c r="B13" s="73">
        <f>'07-22'!C11</f>
        <v>1321.7030818312405</v>
      </c>
      <c r="C13" s="74">
        <v>0.24190999999999999</v>
      </c>
      <c r="D13" s="64">
        <f>(D12*$E$4*C13)</f>
        <v>178.18849616858253</v>
      </c>
      <c r="E13" s="75">
        <f>D13+E12</f>
        <v>914.77853448275948</v>
      </c>
    </row>
    <row r="14" spans="2:6">
      <c r="B14" s="76"/>
      <c r="C14" s="87" t="s">
        <v>47</v>
      </c>
      <c r="D14" s="77"/>
      <c r="E14" s="78">
        <f>E13+C15</f>
        <v>914.77853448275948</v>
      </c>
    </row>
    <row r="15" spans="2:6">
      <c r="B15" s="79"/>
      <c r="C15" s="80"/>
      <c r="D15" s="81"/>
      <c r="E15" s="82">
        <f>D12/$E$3</f>
        <v>0.19157088122605384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9">
        <v>658</v>
      </c>
      <c r="C18" s="90">
        <v>588</v>
      </c>
      <c r="D18" s="91">
        <f>B18-C18</f>
        <v>70</v>
      </c>
      <c r="E18" s="92">
        <f>D18*$E$4</f>
        <v>245.53001277139231</v>
      </c>
    </row>
    <row r="19" spans="2:5">
      <c r="B19" s="73">
        <f>'07-22'!C17</f>
        <v>119.67163392993248</v>
      </c>
      <c r="C19" s="74">
        <v>0.20369999999999999</v>
      </c>
      <c r="D19" s="64">
        <f>(D18*$E$4*C19)</f>
        <v>50.014463601532611</v>
      </c>
      <c r="E19" s="75">
        <f>D19+E18</f>
        <v>295.54447637292492</v>
      </c>
    </row>
    <row r="20" spans="2:5">
      <c r="B20" s="76"/>
      <c r="D20" s="77"/>
      <c r="E20" s="78">
        <f>E19+C21</f>
        <v>295.54447637292492</v>
      </c>
    </row>
    <row r="21" spans="2:5">
      <c r="B21" s="79"/>
      <c r="C21" s="80"/>
      <c r="D21" s="81"/>
      <c r="E21" s="82">
        <f>D18/$E$3</f>
        <v>6.3856960408684604E-2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4">
        <f>E3-D6-D12-D18-D36-D30</f>
        <v>349.19999999999891</v>
      </c>
      <c r="C24" s="70"/>
      <c r="D24" s="71">
        <f>B24-C24</f>
        <v>349.19999999999891</v>
      </c>
      <c r="E24" s="95">
        <f>D24*$E$4</f>
        <v>1224.8440065681418</v>
      </c>
    </row>
    <row r="25" spans="2:5">
      <c r="B25" s="73">
        <f>'06-22'!C23</f>
        <v>250.09895928853902</v>
      </c>
      <c r="C25" s="74">
        <v>0.1</v>
      </c>
      <c r="D25" s="96">
        <f>(D24*$E$4*C25)</f>
        <v>122.48440065681419</v>
      </c>
      <c r="E25" s="75">
        <f>D25+E24</f>
        <v>1347.328407224956</v>
      </c>
    </row>
    <row r="26" spans="2:5">
      <c r="B26" s="76"/>
      <c r="C26" s="16"/>
      <c r="D26" s="97"/>
      <c r="E26" s="78">
        <f>E25+C27</f>
        <v>1367.328407224956</v>
      </c>
    </row>
    <row r="27" spans="2:5">
      <c r="B27" s="79"/>
      <c r="C27" s="80">
        <v>20</v>
      </c>
      <c r="D27" s="81"/>
      <c r="E27" s="82">
        <f>D24/$E$3</f>
        <v>0.31855500821017996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1">
        <f>B30-C30</f>
        <v>87</v>
      </c>
      <c r="E30" s="95">
        <f>D30*$E$4</f>
        <v>305.15873015873046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305.15873015873046</v>
      </c>
    </row>
    <row r="32" spans="2:5">
      <c r="B32" s="76"/>
      <c r="D32" s="77"/>
      <c r="E32" s="78">
        <f>E31+C33</f>
        <v>305.15873015873046</v>
      </c>
    </row>
    <row r="33" spans="2:5">
      <c r="B33" s="79">
        <f>C33-D33</f>
        <v>0</v>
      </c>
      <c r="C33" s="80"/>
      <c r="D33" s="81"/>
      <c r="E33" s="82">
        <f>D30/$E$3</f>
        <v>7.9365079365079444E-2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7192</v>
      </c>
      <c r="C36" s="91">
        <v>7167</v>
      </c>
      <c r="D36" s="91">
        <f>B36-C36+J39</f>
        <v>25</v>
      </c>
      <c r="E36" s="99">
        <f>D36*$E$4</f>
        <v>87.689290275497257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87.689290275497257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1096.1999999999989</v>
      </c>
      <c r="D40" s="105">
        <f>E8+E14+E20+E26+E32+E37</f>
        <v>4215.6873604269294</v>
      </c>
      <c r="E40" s="7">
        <f>E36+E30+E24+E18+E12+E6</f>
        <v>3845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1">
        <f>B6-C6</f>
        <v>326</v>
      </c>
      <c r="E6" s="72">
        <f>D6*$E$4</f>
        <v>1201.7419794816974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1201.7419794816974</v>
      </c>
    </row>
    <row r="8" spans="2:6">
      <c r="B8" s="76"/>
      <c r="D8" s="77"/>
      <c r="E8" s="78">
        <f>E7+C9</f>
        <v>1221.7419794816974</v>
      </c>
    </row>
    <row r="9" spans="2:6">
      <c r="B9" s="79"/>
      <c r="C9" s="80">
        <v>20</v>
      </c>
      <c r="D9" s="81"/>
      <c r="E9" s="82">
        <f>D6/$E$3</f>
        <v>0.24165332384510305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1">
        <f>B12-C12</f>
        <v>214</v>
      </c>
      <c r="E12" s="75">
        <f>D12*$E$4</f>
        <v>788.87356935301602</v>
      </c>
    </row>
    <row r="13" spans="2:6">
      <c r="B13" s="73">
        <f>'07-22'!C11</f>
        <v>1321.7030818312405</v>
      </c>
      <c r="C13" s="74">
        <v>0.54</v>
      </c>
      <c r="D13" s="64">
        <f>(D12*$E$4*C13)</f>
        <v>425.99172745062867</v>
      </c>
      <c r="E13" s="75">
        <f>D13+E12</f>
        <v>1214.8652968036447</v>
      </c>
    </row>
    <row r="14" spans="2:6">
      <c r="B14" s="76"/>
      <c r="C14" s="87" t="s">
        <v>47</v>
      </c>
      <c r="D14" s="77"/>
      <c r="E14" s="78">
        <f>E13+C15</f>
        <v>1264.8652968036447</v>
      </c>
    </row>
    <row r="15" spans="2:6">
      <c r="B15" s="79"/>
      <c r="C15" s="80">
        <v>50</v>
      </c>
      <c r="D15" s="81"/>
      <c r="E15" s="82">
        <f>D12/$E$3</f>
        <v>0.15863132301488359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9">
        <v>588</v>
      </c>
      <c r="C18" s="90">
        <v>510</v>
      </c>
      <c r="D18" s="91">
        <f>B18-C18</f>
        <v>78</v>
      </c>
      <c r="E18" s="92">
        <f>D18*$E$4</f>
        <v>287.53335705390305</v>
      </c>
    </row>
    <row r="19" spans="2:5">
      <c r="B19" s="73">
        <f>'07-22'!C17</f>
        <v>119.67163392993248</v>
      </c>
      <c r="C19" s="74">
        <v>0.2034</v>
      </c>
      <c r="D19" s="64">
        <f>(D18*$E$4*C19)</f>
        <v>58.484284824763876</v>
      </c>
      <c r="E19" s="75">
        <f>D19+E18</f>
        <v>346.01764187866695</v>
      </c>
    </row>
    <row r="20" spans="2:5">
      <c r="B20" s="76"/>
      <c r="D20" s="77"/>
      <c r="E20" s="78">
        <f>E19+C21</f>
        <v>366.01764187866695</v>
      </c>
    </row>
    <row r="21" spans="2:5">
      <c r="B21" s="79"/>
      <c r="C21" s="80">
        <v>20</v>
      </c>
      <c r="D21" s="81"/>
      <c r="E21" s="82">
        <f>D18/$E$3</f>
        <v>5.7818893435331406E-2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4">
        <f>E3-D6-D12-D18-D36-D30</f>
        <v>360.04000000000906</v>
      </c>
      <c r="C24" s="70"/>
      <c r="D24" s="71">
        <f>B24-C24</f>
        <v>360.04000000000906</v>
      </c>
      <c r="E24" s="95">
        <f>D24*$E$4</f>
        <v>1327.2244855601264</v>
      </c>
    </row>
    <row r="25" spans="2:5">
      <c r="B25" s="73">
        <f>'06-22'!C23</f>
        <v>250.09895928853902</v>
      </c>
      <c r="C25" s="74">
        <v>0.1</v>
      </c>
      <c r="D25" s="96">
        <f>(D24*$E$4*C25)</f>
        <v>132.72244855601264</v>
      </c>
      <c r="E25" s="75">
        <f>D25+E24</f>
        <v>1459.9469341161389</v>
      </c>
    </row>
    <row r="26" spans="2:5">
      <c r="B26" s="76"/>
      <c r="C26" s="16"/>
      <c r="D26" s="97"/>
      <c r="E26" s="78">
        <f>E25+C27</f>
        <v>1479.9469341161389</v>
      </c>
    </row>
    <row r="27" spans="2:5">
      <c r="B27" s="79"/>
      <c r="C27" s="80">
        <v>20</v>
      </c>
      <c r="D27" s="81"/>
      <c r="E27" s="82">
        <f>D24/$E$3</f>
        <v>0.26688608195458002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1">
        <f>B30-C30</f>
        <v>324</v>
      </c>
      <c r="E30" s="95">
        <f>D30*$E$4</f>
        <v>1194.369329300828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1194.369329300828</v>
      </c>
    </row>
    <row r="32" spans="2:5">
      <c r="B32" s="76"/>
      <c r="D32" s="77"/>
      <c r="E32" s="78">
        <f>E31+C33</f>
        <v>1214.369329300828</v>
      </c>
    </row>
    <row r="33" spans="2:5">
      <c r="B33" s="79">
        <f>C33-D33</f>
        <v>20</v>
      </c>
      <c r="C33" s="80">
        <v>20</v>
      </c>
      <c r="D33" s="81"/>
      <c r="E33" s="82">
        <f>D30/$E$3</f>
        <v>0.24017078811599199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7167</v>
      </c>
      <c r="C36" s="91">
        <v>7120</v>
      </c>
      <c r="D36" s="91">
        <f>B36-C36+J39</f>
        <v>47</v>
      </c>
      <c r="E36" s="99">
        <f>D36*$E$4</f>
        <v>173.25727925042875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183.25727925042875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1349.0400000000091</v>
      </c>
      <c r="D40" s="105">
        <f>E8+E14+E20+E26+E32+E37</f>
        <v>5730.1984608314042</v>
      </c>
      <c r="E40" s="7">
        <f>E36+E30+E24+E18+E12+E6</f>
        <v>4973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22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23">
        <v>1039.1289999999999</v>
      </c>
      <c r="C3" s="124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5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5">
        <v>2915</v>
      </c>
      <c r="D7" s="71">
        <f>B7-C7</f>
        <v>219</v>
      </c>
      <c r="E7" s="72">
        <f>D7*$E$4</f>
        <v>284.74918891939274</v>
      </c>
    </row>
    <row r="8" spans="2:9">
      <c r="B8" s="98">
        <v>83.49</v>
      </c>
      <c r="C8" s="74">
        <v>0.05</v>
      </c>
      <c r="D8" s="64">
        <f>(D7*$E$4*C8)</f>
        <v>14.237459445969638</v>
      </c>
      <c r="E8" s="75">
        <f>D8+E7</f>
        <v>298.98664836536238</v>
      </c>
    </row>
    <row r="9" spans="2:9">
      <c r="B9" s="76"/>
      <c r="D9" s="77"/>
      <c r="E9" s="126">
        <f>E8+C10-D10</f>
        <v>298.98664836536238</v>
      </c>
    </row>
    <row r="10" spans="2:9">
      <c r="B10" s="127">
        <f>C10-D10</f>
        <v>0</v>
      </c>
      <c r="C10" s="128">
        <v>0</v>
      </c>
      <c r="D10" s="129">
        <v>0</v>
      </c>
      <c r="E10" s="130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31">
        <v>7928</v>
      </c>
      <c r="C12" s="132">
        <v>7466</v>
      </c>
      <c r="D12" s="60">
        <f>B12-C12</f>
        <v>462</v>
      </c>
      <c r="E12" s="95">
        <f>D12*$E$4</f>
        <v>600.70376840529434</v>
      </c>
    </row>
    <row r="13" spans="2:9">
      <c r="B13" s="98">
        <v>233.28</v>
      </c>
      <c r="C13" s="74">
        <v>0.05</v>
      </c>
      <c r="D13" s="64">
        <f>(D12*$E$4*C13)</f>
        <v>30.035188420264717</v>
      </c>
      <c r="E13" s="75">
        <f>D13+E12</f>
        <v>630.73895682555906</v>
      </c>
    </row>
    <row r="14" spans="2:9">
      <c r="B14" s="76"/>
      <c r="D14" s="77"/>
      <c r="E14" s="126">
        <f>E13+C15-D15</f>
        <v>630.73895682555906</v>
      </c>
    </row>
    <row r="15" spans="2:9">
      <c r="B15" s="127">
        <f>C15-D15</f>
        <v>0</v>
      </c>
      <c r="C15" s="128">
        <v>0</v>
      </c>
      <c r="D15" s="129">
        <v>0</v>
      </c>
      <c r="E15" s="133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34">
        <f>E3</f>
        <v>961.67999999999438</v>
      </c>
      <c r="C17" s="135">
        <f>D12+D7+D32</f>
        <v>793</v>
      </c>
      <c r="D17" s="136">
        <f>B17-C17</f>
        <v>168.67999999999438</v>
      </c>
      <c r="E17" s="92">
        <f>D17*$E$4</f>
        <v>219.32188669827201</v>
      </c>
    </row>
    <row r="18" spans="2:5">
      <c r="B18" s="98">
        <v>20</v>
      </c>
      <c r="C18" s="74">
        <v>0.05</v>
      </c>
      <c r="D18" s="64">
        <f>(D17*$E$4*C18)</f>
        <v>10.966094334913601</v>
      </c>
      <c r="E18" s="75">
        <f>D18+E17</f>
        <v>230.28798103318562</v>
      </c>
    </row>
    <row r="19" spans="2:5">
      <c r="B19" s="76"/>
      <c r="D19" s="77"/>
      <c r="E19" s="126">
        <f>E18+C20-D20</f>
        <v>230.28798103318562</v>
      </c>
    </row>
    <row r="20" spans="2:5">
      <c r="B20" s="127">
        <f>C20-D20</f>
        <v>0</v>
      </c>
      <c r="C20" s="137">
        <v>0</v>
      </c>
      <c r="D20" s="138">
        <v>0</v>
      </c>
      <c r="E20" s="133">
        <f>D17/$E$3</f>
        <v>0.17540138091672425</v>
      </c>
    </row>
    <row r="21" spans="2:5">
      <c r="B21" s="139" t="s">
        <v>52</v>
      </c>
      <c r="C21" s="66">
        <f>B23+D23+C25-D25</f>
        <v>0</v>
      </c>
      <c r="D21" s="140">
        <v>0</v>
      </c>
      <c r="E21" s="141" t="s">
        <v>30</v>
      </c>
    </row>
    <row r="22" spans="2:5">
      <c r="B22" s="131">
        <v>0</v>
      </c>
      <c r="C22" s="132">
        <v>0</v>
      </c>
      <c r="D22" s="60">
        <f>B22-C22</f>
        <v>0</v>
      </c>
      <c r="E22" s="95">
        <f>D22*$E$4</f>
        <v>0</v>
      </c>
    </row>
    <row r="23" spans="2:5">
      <c r="B23" s="98"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C25-D25</f>
        <v>0</v>
      </c>
      <c r="C25" s="128">
        <v>0</v>
      </c>
      <c r="D25" s="129">
        <v>0</v>
      </c>
      <c r="E25" s="133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31">
        <v>0</v>
      </c>
      <c r="C27" s="132">
        <v>0</v>
      </c>
      <c r="D27" s="60">
        <f>B27-C27</f>
        <v>0</v>
      </c>
      <c r="E27" s="95">
        <f>D27*$E$4</f>
        <v>0</v>
      </c>
    </row>
    <row r="28" spans="2:5">
      <c r="B28" s="98"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C30-D30</f>
        <v>0</v>
      </c>
      <c r="C30" s="128">
        <v>0</v>
      </c>
      <c r="D30" s="129">
        <v>0</v>
      </c>
      <c r="E30" s="133">
        <f>D27/$E$3</f>
        <v>0</v>
      </c>
    </row>
    <row r="31" spans="2:5">
      <c r="B31" s="139" t="s">
        <v>35</v>
      </c>
      <c r="C31" s="66">
        <f>B33+D33+C35-D35</f>
        <v>7.2812577988520522</v>
      </c>
      <c r="D31" s="140">
        <v>6700</v>
      </c>
      <c r="E31" s="141" t="s">
        <v>30</v>
      </c>
    </row>
    <row r="32" spans="2:5">
      <c r="B32" s="142">
        <v>6818</v>
      </c>
      <c r="C32" s="143">
        <v>6706</v>
      </c>
      <c r="D32" s="136">
        <f>B32-C32</f>
        <v>112</v>
      </c>
      <c r="E32" s="92">
        <f>D32*$E$4</f>
        <v>145.62515597704103</v>
      </c>
    </row>
    <row r="33" spans="2:5">
      <c r="B33" s="98"/>
      <c r="C33" s="74">
        <v>0.05</v>
      </c>
      <c r="D33" s="64">
        <f>(D32*$E$4*C33)</f>
        <v>7.2812577988520522</v>
      </c>
      <c r="E33" s="75">
        <f>D33+E32</f>
        <v>152.90641377589307</v>
      </c>
    </row>
    <row r="34" spans="2:5">
      <c r="B34" s="144"/>
      <c r="D34" s="77"/>
      <c r="E34" s="126">
        <f>E33+C35-D35</f>
        <v>152.90641377589307</v>
      </c>
    </row>
    <row r="35" spans="2:5">
      <c r="B35" s="127">
        <f>C35-D35</f>
        <v>0</v>
      </c>
      <c r="C35" s="137">
        <v>0</v>
      </c>
      <c r="D35" s="138">
        <v>0</v>
      </c>
      <c r="E35" s="133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22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5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1">
        <f>B7-C7</f>
        <v>169</v>
      </c>
      <c r="E7" s="72">
        <f>D7*$E$4</f>
        <v>462.94521358419001</v>
      </c>
    </row>
    <row r="8" spans="2:5">
      <c r="B8" s="98">
        <f>'01-22'!C6</f>
        <v>97.727459445969629</v>
      </c>
      <c r="C8" s="74">
        <v>0.1</v>
      </c>
      <c r="D8" s="64">
        <f>(D7*$E$4*C8)</f>
        <v>46.294521358419004</v>
      </c>
      <c r="E8" s="75">
        <f>D8+E7</f>
        <v>509.239734942609</v>
      </c>
    </row>
    <row r="9" spans="2:5">
      <c r="B9" s="76"/>
      <c r="D9" s="77"/>
      <c r="E9" s="126">
        <f>E8+C10-D10</f>
        <v>509.239734942609</v>
      </c>
    </row>
    <row r="10" spans="2:5">
      <c r="B10" s="127">
        <f>'01-22'!B10+C10-D10</f>
        <v>0</v>
      </c>
      <c r="C10" s="128">
        <v>0</v>
      </c>
      <c r="D10" s="129">
        <v>0</v>
      </c>
      <c r="E10" s="133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1">
        <f>B12-C12</f>
        <v>494</v>
      </c>
      <c r="E12" s="95">
        <f>D12*$E$4</f>
        <v>1353.224470476863</v>
      </c>
    </row>
    <row r="13" spans="2:5">
      <c r="B13" s="98">
        <f>'01-22'!C11</f>
        <v>263.31518842026469</v>
      </c>
      <c r="C13" s="74">
        <v>0.1</v>
      </c>
      <c r="D13" s="64">
        <f>(D12*$E$4*C13)</f>
        <v>135.3224470476863</v>
      </c>
      <c r="E13" s="75">
        <f>D13+E12</f>
        <v>1488.5469175245494</v>
      </c>
    </row>
    <row r="14" spans="2:5">
      <c r="B14" s="76"/>
      <c r="D14" s="77"/>
      <c r="E14" s="126">
        <f>E13+C15-D15</f>
        <v>1488.5469175245494</v>
      </c>
    </row>
    <row r="15" spans="2:5">
      <c r="B15" s="127">
        <f>'01-22'!B15+C15-D15</f>
        <v>0</v>
      </c>
      <c r="C15" s="128">
        <v>0</v>
      </c>
      <c r="D15" s="129">
        <v>0</v>
      </c>
      <c r="E15" s="130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45">
        <f>E3</f>
        <v>845.10000000000218</v>
      </c>
      <c r="C17" s="90">
        <f>D12+D7+D32</f>
        <v>683</v>
      </c>
      <c r="D17" s="91">
        <f>B17-C17</f>
        <v>162.10000000000218</v>
      </c>
      <c r="E17" s="92">
        <f>D17*$E$4</f>
        <v>444.04390013016689</v>
      </c>
    </row>
    <row r="18" spans="2:5">
      <c r="B18" s="98">
        <f>'01-22'!C16</f>
        <v>30.966094334913599</v>
      </c>
      <c r="C18" s="74">
        <v>0.1</v>
      </c>
      <c r="D18" s="64">
        <f>(D17*$E$4*C18)</f>
        <v>44.404390013016695</v>
      </c>
      <c r="E18" s="75">
        <f>D18+E17</f>
        <v>488.44829014318361</v>
      </c>
    </row>
    <row r="19" spans="2:5">
      <c r="B19" s="76"/>
      <c r="D19" s="77"/>
      <c r="E19" s="126">
        <f>E18+C20-D20</f>
        <v>488.44829014318361</v>
      </c>
    </row>
    <row r="20" spans="2:5">
      <c r="B20" s="127">
        <f>'01-22'!B20+C20-D20</f>
        <v>0</v>
      </c>
      <c r="C20" s="137">
        <v>0</v>
      </c>
      <c r="D20" s="138">
        <v>0</v>
      </c>
      <c r="E20" s="130">
        <f>D17/$E$3</f>
        <v>0.19181161992663798</v>
      </c>
    </row>
    <row r="21" spans="2:5">
      <c r="B21" s="139" t="s">
        <v>52</v>
      </c>
      <c r="C21" s="66">
        <f>B23+D23+C25-D25</f>
        <v>0</v>
      </c>
      <c r="D21" s="140">
        <v>0</v>
      </c>
      <c r="E21" s="141" t="s">
        <v>30</v>
      </c>
    </row>
    <row r="22" spans="2:5">
      <c r="B22" s="69">
        <v>0</v>
      </c>
      <c r="C22" s="70">
        <f>'01-22'!B22</f>
        <v>0</v>
      </c>
      <c r="D22" s="71">
        <f>B22-C22</f>
        <v>0</v>
      </c>
      <c r="E22" s="95">
        <f>D22*$E$4</f>
        <v>0</v>
      </c>
    </row>
    <row r="23" spans="2:5">
      <c r="B23" s="98">
        <f>'01-22'!C21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'01-22'!B25+C25-D25</f>
        <v>0</v>
      </c>
      <c r="C25" s="128">
        <v>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1">
        <f>B27-C27</f>
        <v>0</v>
      </c>
      <c r="E27" s="95">
        <f>D27*$E$4</f>
        <v>0</v>
      </c>
    </row>
    <row r="28" spans="2:5">
      <c r="B28" s="98">
        <f>'01-22'!C26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v>0</v>
      </c>
      <c r="C30" s="128">
        <v>0</v>
      </c>
      <c r="D30" s="129">
        <v>0</v>
      </c>
      <c r="E30" s="130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1">
        <f>'01-22'!B32</f>
        <v>6818</v>
      </c>
      <c r="D32" s="71">
        <f>B32-C32</f>
        <v>20</v>
      </c>
      <c r="E32" s="95">
        <f>D32*$E$4</f>
        <v>54.786415808779878</v>
      </c>
    </row>
    <row r="33" spans="2:5">
      <c r="B33" s="98">
        <f>'01-22'!C31</f>
        <v>7.2812577988520522</v>
      </c>
      <c r="C33" s="74">
        <v>0.1</v>
      </c>
      <c r="D33" s="64">
        <f>(D32*$E$4*C33)</f>
        <v>5.478641580877988</v>
      </c>
      <c r="E33" s="75">
        <f>D33+E32</f>
        <v>60.265057389657869</v>
      </c>
    </row>
    <row r="34" spans="2:5">
      <c r="B34" s="76"/>
      <c r="D34" s="77"/>
      <c r="E34" s="126">
        <f>E33+C35-D35</f>
        <v>60.265057389657869</v>
      </c>
    </row>
    <row r="35" spans="2:5">
      <c r="B35" s="127">
        <f>'01-22'!B35+C35-D35</f>
        <v>0</v>
      </c>
      <c r="C35" s="137">
        <v>0</v>
      </c>
      <c r="D35" s="138">
        <v>0</v>
      </c>
      <c r="E35" s="130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22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5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1">
        <f>B7-C7</f>
        <v>118</v>
      </c>
      <c r="E7" s="72">
        <f>D7*$E$4</f>
        <v>323.26894907170572</v>
      </c>
    </row>
    <row r="8" spans="2:5">
      <c r="B8" s="98">
        <f>'02-22'!C6</f>
        <v>144.02198080438865</v>
      </c>
      <c r="C8" s="74">
        <v>0.1</v>
      </c>
      <c r="D8" s="64">
        <f>(D7*$E$4*C8)</f>
        <v>32.326894907170576</v>
      </c>
      <c r="E8" s="75">
        <f>D8+E7</f>
        <v>355.5958439788763</v>
      </c>
    </row>
    <row r="9" spans="2:5">
      <c r="B9" s="76"/>
      <c r="D9" s="77"/>
      <c r="E9" s="126">
        <f>E8+C10-D10</f>
        <v>375.5958439788763</v>
      </c>
    </row>
    <row r="10" spans="2:5">
      <c r="B10" s="127">
        <f>'02-22'!B10+C10-D10</f>
        <v>20</v>
      </c>
      <c r="C10" s="128">
        <v>20</v>
      </c>
      <c r="D10" s="129">
        <v>0</v>
      </c>
      <c r="E10" s="130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1">
        <f>B12-C12</f>
        <v>361</v>
      </c>
      <c r="E12" s="95">
        <f>D12*$E$4</f>
        <v>988.98381877021836</v>
      </c>
    </row>
    <row r="13" spans="2:5">
      <c r="B13" s="98">
        <f>'02-22'!C11</f>
        <v>398.63763546795099</v>
      </c>
      <c r="C13" s="74">
        <v>0.1</v>
      </c>
      <c r="D13" s="64">
        <f>(D12*$E$4*C13)</f>
        <v>98.898381877021848</v>
      </c>
      <c r="E13" s="75">
        <f>D13+E12</f>
        <v>1087.8822006472401</v>
      </c>
    </row>
    <row r="14" spans="2:5">
      <c r="B14" s="76"/>
      <c r="D14" s="77"/>
      <c r="E14" s="126">
        <f>E13+C15-D15</f>
        <v>1137.8822006472401</v>
      </c>
    </row>
    <row r="15" spans="2:5">
      <c r="B15" s="127">
        <f>'02-22'!B15+C15-D15</f>
        <v>50</v>
      </c>
      <c r="C15" s="128">
        <v>50</v>
      </c>
      <c r="D15" s="129">
        <v>0</v>
      </c>
      <c r="E15" s="130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6">
        <f>E3</f>
        <v>587.10000000000491</v>
      </c>
      <c r="C17" s="70">
        <f>D12+D7+D32</f>
        <v>502</v>
      </c>
      <c r="D17" s="71">
        <f>B17-C17</f>
        <v>85.100000000004911</v>
      </c>
      <c r="E17" s="95">
        <f>D17*$E$4</f>
        <v>233.13718276274358</v>
      </c>
    </row>
    <row r="18" spans="2:5">
      <c r="B18" s="98">
        <f>'02-22'!C16</f>
        <v>75.370484347930301</v>
      </c>
      <c r="C18" s="74">
        <v>0.1</v>
      </c>
      <c r="D18" s="64">
        <f>(D17*$E$4*C18)</f>
        <v>23.313718276274358</v>
      </c>
      <c r="E18" s="75">
        <f>D18+E17</f>
        <v>256.45090103901794</v>
      </c>
    </row>
    <row r="19" spans="2:5">
      <c r="B19" s="76"/>
      <c r="D19" s="77"/>
      <c r="E19" s="126">
        <f>E18+C20-D20</f>
        <v>256.45090103901794</v>
      </c>
    </row>
    <row r="20" spans="2:5">
      <c r="B20" s="127">
        <f>'02-22'!B20+C20-D20</f>
        <v>0</v>
      </c>
      <c r="C20" s="128">
        <v>0</v>
      </c>
      <c r="D20" s="129">
        <v>0</v>
      </c>
      <c r="E20" s="130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1">
        <f>B22-C22</f>
        <v>0</v>
      </c>
      <c r="E22" s="95">
        <f>D22*$E$4</f>
        <v>0</v>
      </c>
    </row>
    <row r="23" spans="2:5">
      <c r="B23" s="98">
        <f>'02-22'!C21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'02-22'!B25+C25-D25</f>
        <v>0</v>
      </c>
      <c r="C25" s="128">
        <v>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9">
        <v>0</v>
      </c>
      <c r="C27" s="90">
        <f>'01-22'!B33</f>
        <v>0</v>
      </c>
      <c r="D27" s="91">
        <f>B27-C27</f>
        <v>0</v>
      </c>
      <c r="E27" s="92">
        <f>D27*$E$4</f>
        <v>0</v>
      </c>
    </row>
    <row r="28" spans="2:5">
      <c r="B28" s="98">
        <f>'02-22'!C26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'02-22'!B30+C30-D30</f>
        <v>0</v>
      </c>
      <c r="C30" s="137">
        <v>0</v>
      </c>
      <c r="D30" s="138">
        <v>0</v>
      </c>
      <c r="E30" s="130">
        <f>D27/$E$3</f>
        <v>0</v>
      </c>
    </row>
    <row r="31" spans="2:5">
      <c r="B31" s="139" t="s">
        <v>35</v>
      </c>
      <c r="C31" s="66">
        <f>B33+D33+C35-D35</f>
        <v>19.060904319263287</v>
      </c>
      <c r="D31" s="140">
        <v>6700</v>
      </c>
      <c r="E31" s="141" t="s">
        <v>30</v>
      </c>
    </row>
    <row r="32" spans="2:5">
      <c r="B32" s="69">
        <v>6861</v>
      </c>
      <c r="C32" s="71">
        <f>'02-22'!B32</f>
        <v>6838</v>
      </c>
      <c r="D32" s="71">
        <f>B32-C32</f>
        <v>23</v>
      </c>
      <c r="E32" s="95">
        <f>D32*$E$4</f>
        <v>63.010049395332473</v>
      </c>
    </row>
    <row r="33" spans="2:5">
      <c r="B33" s="98">
        <f>'02-22'!C31</f>
        <v>12.75989937973004</v>
      </c>
      <c r="C33" s="74">
        <v>0.1</v>
      </c>
      <c r="D33" s="64">
        <f>(D32*$E$4*C33)</f>
        <v>6.3010049395332475</v>
      </c>
      <c r="E33" s="75">
        <f>D33+E32</f>
        <v>69.311054334865716</v>
      </c>
    </row>
    <row r="34" spans="2:5">
      <c r="B34" s="76"/>
      <c r="D34" s="77"/>
      <c r="E34" s="126">
        <f>E33+C35-D35</f>
        <v>69.311054334865716</v>
      </c>
    </row>
    <row r="35" spans="2:5">
      <c r="B35" s="127">
        <f>'02-22'!B35+C35-D35</f>
        <v>0</v>
      </c>
      <c r="C35" s="137">
        <v>0</v>
      </c>
      <c r="D35" s="138">
        <v>0</v>
      </c>
      <c r="E35" s="130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22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5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1">
        <f>B7-C7</f>
        <v>105</v>
      </c>
      <c r="E7" s="72">
        <f>D7*$E$4</f>
        <v>215.73355982505319</v>
      </c>
    </row>
    <row r="8" spans="2:7">
      <c r="B8" s="98">
        <f>'03-22'!C6</f>
        <v>196.34887571155923</v>
      </c>
      <c r="C8" s="74">
        <v>0.1</v>
      </c>
      <c r="D8" s="64">
        <f>(D7*$E$4*C8)</f>
        <v>21.573355982505319</v>
      </c>
      <c r="E8" s="75">
        <f>D8+E7</f>
        <v>237.30691580755851</v>
      </c>
    </row>
    <row r="9" spans="2:7">
      <c r="B9" s="76"/>
      <c r="D9" s="77"/>
      <c r="E9" s="126">
        <f>E8+C10-D10</f>
        <v>257.30691580755854</v>
      </c>
    </row>
    <row r="10" spans="2:7">
      <c r="B10" s="127">
        <f>'03-22'!B10+C10-D10</f>
        <v>40</v>
      </c>
      <c r="C10" s="128">
        <v>20</v>
      </c>
      <c r="D10" s="129">
        <v>0</v>
      </c>
      <c r="E10" s="130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1">
        <f>B12-C12</f>
        <v>440</v>
      </c>
      <c r="E12" s="95">
        <f>D12*$E$4</f>
        <v>904.02634593355629</v>
      </c>
    </row>
    <row r="13" spans="2:7">
      <c r="B13" s="98">
        <f>'03-22'!C11</f>
        <v>547.53601734497283</v>
      </c>
      <c r="C13" s="74">
        <v>0.15</v>
      </c>
      <c r="D13" s="64">
        <f>(D12*$E$4*C13)</f>
        <v>135.60395189003344</v>
      </c>
      <c r="E13" s="75">
        <f>D13+E12</f>
        <v>1039.6302978235897</v>
      </c>
    </row>
    <row r="14" spans="2:7">
      <c r="B14" s="76"/>
      <c r="D14" s="77"/>
      <c r="E14" s="126">
        <f>E13+C15-D15</f>
        <v>1089.6302978235897</v>
      </c>
    </row>
    <row r="15" spans="2:7">
      <c r="B15" s="127">
        <f>'03-22'!B15+C15-D15</f>
        <v>100</v>
      </c>
      <c r="C15" s="128">
        <v>50</v>
      </c>
      <c r="D15" s="129">
        <v>0</v>
      </c>
      <c r="E15" s="130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45">
        <f>E3</f>
        <v>768.24000000000524</v>
      </c>
      <c r="C17" s="90">
        <f>D12+D7+D32</f>
        <v>583</v>
      </c>
      <c r="D17" s="91">
        <f>B17-C17</f>
        <v>185.24000000000524</v>
      </c>
      <c r="E17" s="92">
        <f>D17*$E$4</f>
        <v>380.59509163803796</v>
      </c>
    </row>
    <row r="18" spans="2:5">
      <c r="B18" s="98">
        <f>'03-22'!C16</f>
        <v>98.684202624204659</v>
      </c>
      <c r="C18" s="74">
        <v>0.01</v>
      </c>
      <c r="D18" s="64">
        <f>(D17*$E$4*C18)</f>
        <v>3.8059509163803797</v>
      </c>
      <c r="E18" s="75">
        <f>D18+E17</f>
        <v>384.40104255441832</v>
      </c>
    </row>
    <row r="19" spans="2:5">
      <c r="B19" s="76"/>
      <c r="D19" s="77"/>
      <c r="E19" s="126">
        <f>E18+C20-D20</f>
        <v>384.40104255441832</v>
      </c>
    </row>
    <row r="20" spans="2:5">
      <c r="B20" s="127">
        <f>'03-22'!B20+C20-D20</f>
        <v>0</v>
      </c>
      <c r="C20" s="137">
        <v>0</v>
      </c>
      <c r="D20" s="138">
        <v>0</v>
      </c>
      <c r="E20" s="130">
        <f>D17/$E$3</f>
        <v>0.24112256586483907</v>
      </c>
    </row>
    <row r="21" spans="2:5">
      <c r="B21" s="139" t="s">
        <v>33</v>
      </c>
      <c r="C21" s="66">
        <f>B23+D23+C25-D25</f>
        <v>100</v>
      </c>
      <c r="D21" s="140">
        <v>0</v>
      </c>
      <c r="E21" s="141" t="s">
        <v>30</v>
      </c>
    </row>
    <row r="22" spans="2:5">
      <c r="B22" s="69">
        <v>0</v>
      </c>
      <c r="C22" s="70">
        <f>'03-22'!B22</f>
        <v>0</v>
      </c>
      <c r="D22" s="71">
        <f>B22-C22</f>
        <v>0</v>
      </c>
      <c r="E22" s="95">
        <f>D22*$E$4</f>
        <v>0</v>
      </c>
    </row>
    <row r="23" spans="2:5">
      <c r="B23" s="98">
        <f>'03-22'!C21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100</v>
      </c>
    </row>
    <row r="25" spans="2:5">
      <c r="B25" s="127">
        <f>'03-22'!B25+C25-D25</f>
        <v>100</v>
      </c>
      <c r="C25" s="128">
        <v>100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1">
        <f>B27-C27</f>
        <v>0</v>
      </c>
      <c r="E27" s="95">
        <f>D27*$E$4</f>
        <v>0</v>
      </c>
    </row>
    <row r="28" spans="2:5">
      <c r="B28" s="98">
        <f>'03-22'!C26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'03-22'!B30+C30-D30</f>
        <v>0</v>
      </c>
      <c r="C30" s="128">
        <v>0</v>
      </c>
      <c r="D30" s="129">
        <v>0</v>
      </c>
      <c r="E30" s="130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1">
        <f>'03-22'!B32</f>
        <v>6861</v>
      </c>
      <c r="D32" s="71">
        <f>B32-C32</f>
        <v>38</v>
      </c>
      <c r="E32" s="95">
        <f>D32*$E$4</f>
        <v>78.075002603352587</v>
      </c>
    </row>
    <row r="33" spans="2:5">
      <c r="B33" s="98">
        <f>'03-22'!C31</f>
        <v>19.060904319263287</v>
      </c>
      <c r="C33" s="74">
        <v>0.1</v>
      </c>
      <c r="D33" s="64">
        <f>(D32*$E$4*C33)</f>
        <v>7.8075002603352592</v>
      </c>
      <c r="E33" s="75">
        <f>D33+E32</f>
        <v>85.882502863687847</v>
      </c>
    </row>
    <row r="34" spans="2:5">
      <c r="B34" s="76"/>
      <c r="D34" s="77"/>
      <c r="E34" s="126">
        <f>E33+C35-D35</f>
        <v>85.882502863687847</v>
      </c>
    </row>
    <row r="35" spans="2:5">
      <c r="B35" s="127">
        <f>'03-22'!B35+C35-D35</f>
        <v>0</v>
      </c>
      <c r="C35" s="137">
        <v>0</v>
      </c>
      <c r="D35" s="138">
        <v>0</v>
      </c>
      <c r="E35" s="130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22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5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7"/>
      <c r="I6" s="147"/>
    </row>
    <row r="7" spans="2:9">
      <c r="B7" s="69">
        <v>3586</v>
      </c>
      <c r="C7" s="70">
        <f>'04-22'!B7</f>
        <v>3526</v>
      </c>
      <c r="D7" s="71">
        <f>B7-C7</f>
        <v>60</v>
      </c>
      <c r="E7" s="72">
        <f>D7*$E$4</f>
        <v>123.27562766246825</v>
      </c>
    </row>
    <row r="8" spans="2:9">
      <c r="B8" s="98">
        <f>'04-22'!C6</f>
        <v>237.92223169406455</v>
      </c>
      <c r="C8" s="74">
        <v>0.1</v>
      </c>
      <c r="D8" s="64">
        <f>(D7*$E$4*C8)</f>
        <v>12.327562766246826</v>
      </c>
      <c r="E8" s="75">
        <f>D8+E7</f>
        <v>135.60319042871507</v>
      </c>
      <c r="I8" s="60"/>
    </row>
    <row r="9" spans="2:9">
      <c r="B9" s="76"/>
      <c r="D9" s="77"/>
      <c r="E9" s="148">
        <f>E8+C10</f>
        <v>155.60319042871507</v>
      </c>
      <c r="I9" s="60"/>
    </row>
    <row r="10" spans="2:9">
      <c r="B10" s="127">
        <f>'04-22'!B10+C10-D10</f>
        <v>20</v>
      </c>
      <c r="C10" s="128">
        <v>20</v>
      </c>
      <c r="D10" s="129">
        <v>40</v>
      </c>
      <c r="E10" s="130">
        <f>D7/$E$3</f>
        <v>9.0637179370978788E-2</v>
      </c>
      <c r="F10" s="147"/>
      <c r="I10" s="147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1">
        <f>B12-C12</f>
        <v>400</v>
      </c>
      <c r="E12" s="95">
        <f>D12*$E$4</f>
        <v>821.83751774978828</v>
      </c>
    </row>
    <row r="13" spans="2:9">
      <c r="B13" s="98">
        <f>'04-22'!C11</f>
        <v>733.13996923500622</v>
      </c>
      <c r="C13" s="74">
        <v>0.2</v>
      </c>
      <c r="D13" s="64">
        <f>(D12*$E$4*C13)</f>
        <v>164.36750354995766</v>
      </c>
      <c r="E13" s="75">
        <f>D13+E12</f>
        <v>986.20502129974591</v>
      </c>
      <c r="I13" s="60"/>
    </row>
    <row r="14" spans="2:9">
      <c r="B14" s="76"/>
      <c r="D14" s="77"/>
      <c r="E14" s="148">
        <f>E13+C15</f>
        <v>1036.205021299746</v>
      </c>
      <c r="F14" s="147"/>
      <c r="I14" s="147"/>
    </row>
    <row r="15" spans="2:9">
      <c r="B15" s="127">
        <f>'04-22'!B15+C15-D15</f>
        <v>50</v>
      </c>
      <c r="C15" s="128">
        <v>50</v>
      </c>
      <c r="D15" s="129">
        <v>100</v>
      </c>
      <c r="E15" s="130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9">
        <v>68</v>
      </c>
      <c r="C17" s="90">
        <v>0</v>
      </c>
      <c r="D17" s="91">
        <f>B17-C17</f>
        <v>68</v>
      </c>
      <c r="E17" s="92">
        <f>D17*$E$4</f>
        <v>139.712378017464</v>
      </c>
    </row>
    <row r="18" spans="2:15">
      <c r="B18" s="98">
        <f>'04-22'!C16</f>
        <v>102.49015354058504</v>
      </c>
      <c r="C18" s="74">
        <v>0.1</v>
      </c>
      <c r="D18" s="64">
        <f>(D17*$E$4*C18)</f>
        <v>13.971237801746401</v>
      </c>
      <c r="E18" s="75">
        <f>D18+E17</f>
        <v>153.68361581921042</v>
      </c>
    </row>
    <row r="19" spans="2:15">
      <c r="B19" s="76"/>
      <c r="D19" s="77"/>
      <c r="E19" s="148">
        <f>E18+C20</f>
        <v>153.68361581921042</v>
      </c>
    </row>
    <row r="20" spans="2:15">
      <c r="B20" s="127">
        <f>'04-22'!B20+C20-D20</f>
        <v>0</v>
      </c>
      <c r="C20" s="137">
        <v>0</v>
      </c>
      <c r="D20" s="138">
        <v>0</v>
      </c>
      <c r="E20" s="130">
        <f>D17/$E$3</f>
        <v>0.10272213662044262</v>
      </c>
    </row>
    <row r="21" spans="2:15">
      <c r="B21" s="139" t="s">
        <v>33</v>
      </c>
      <c r="C21" s="66">
        <f>B23+D23+C25-D25</f>
        <v>40.952747515029642</v>
      </c>
      <c r="D21" s="140">
        <v>0</v>
      </c>
      <c r="E21" s="141" t="s">
        <v>30</v>
      </c>
    </row>
    <row r="22" spans="2:15">
      <c r="B22" s="94">
        <f>E3-D7-D12-D17-D32</f>
        <v>101.97999999999411</v>
      </c>
      <c r="C22" s="70">
        <f>'04-22'!B22</f>
        <v>0</v>
      </c>
      <c r="D22" s="71">
        <f>B22-C22</f>
        <v>101.97999999999411</v>
      </c>
      <c r="E22" s="95">
        <f>D22*$E$4</f>
        <v>209.52747515029642</v>
      </c>
    </row>
    <row r="23" spans="2:15">
      <c r="B23" s="98">
        <f>'04-22'!C21</f>
        <v>100</v>
      </c>
      <c r="C23" s="74">
        <v>0.1</v>
      </c>
      <c r="D23" s="64">
        <f>(D22*$E$4*C23)</f>
        <v>20.952747515029642</v>
      </c>
      <c r="E23" s="75">
        <f>D23+E22</f>
        <v>230.48022266532607</v>
      </c>
      <c r="F23" s="149"/>
      <c r="G23" s="149"/>
      <c r="H23" s="149"/>
      <c r="I23" s="149"/>
      <c r="J23" s="149"/>
    </row>
    <row r="24" spans="2:15">
      <c r="B24" s="76"/>
      <c r="D24" s="77"/>
      <c r="E24" s="148">
        <f>E23+C25</f>
        <v>230.48022266532607</v>
      </c>
      <c r="F24" s="60"/>
      <c r="G24" s="60"/>
      <c r="H24" s="60"/>
      <c r="L24" s="60"/>
    </row>
    <row r="25" spans="2:15">
      <c r="B25" s="127">
        <f>'04-22'!B25+C25-D25</f>
        <v>20</v>
      </c>
      <c r="C25" s="128">
        <v>0</v>
      </c>
      <c r="D25" s="129">
        <v>80</v>
      </c>
      <c r="E25" s="130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1">
        <f>B27-C27</f>
        <v>0</v>
      </c>
      <c r="E27" s="95">
        <f>D27*$E$4</f>
        <v>0</v>
      </c>
      <c r="H27" s="150"/>
      <c r="I27" s="60"/>
      <c r="J27" s="150"/>
      <c r="L27" s="150"/>
    </row>
    <row r="28" spans="2:15">
      <c r="B28" s="98">
        <f>'04-22'!C26</f>
        <v>0</v>
      </c>
      <c r="C28" s="74">
        <v>0</v>
      </c>
      <c r="D28" s="64">
        <f>(D27*$E$4*C28)</f>
        <v>0</v>
      </c>
      <c r="E28" s="75">
        <f>D28+E27</f>
        <v>0</v>
      </c>
      <c r="N28" s="149"/>
      <c r="O28" s="149"/>
    </row>
    <row r="29" spans="2:15">
      <c r="B29" s="76"/>
      <c r="D29" s="77"/>
      <c r="E29" s="148">
        <f>E28+C30</f>
        <v>0</v>
      </c>
    </row>
    <row r="30" spans="2:15">
      <c r="B30" s="127">
        <f>'04-22'!B30+C30-D30</f>
        <v>0</v>
      </c>
      <c r="C30" s="128">
        <v>0</v>
      </c>
      <c r="D30" s="129">
        <v>0</v>
      </c>
      <c r="E30" s="130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1">
        <f>'04-22'!B32</f>
        <v>6899</v>
      </c>
      <c r="D32" s="71">
        <f>B32-C32</f>
        <v>32</v>
      </c>
      <c r="E32" s="95">
        <f>D32*$E$4</f>
        <v>65.747001419983064</v>
      </c>
    </row>
    <row r="33" spans="2:5">
      <c r="B33" s="98">
        <f>'04-22'!C31</f>
        <v>26.868404579598547</v>
      </c>
      <c r="C33" s="74">
        <v>0.1</v>
      </c>
      <c r="D33" s="64">
        <f>(D32*$E$4*C33)</f>
        <v>6.5747001419983064</v>
      </c>
      <c r="E33" s="75">
        <f>D33+E32</f>
        <v>72.321701561981371</v>
      </c>
    </row>
    <row r="34" spans="2:5">
      <c r="B34" s="76"/>
      <c r="D34" s="77"/>
      <c r="E34" s="148">
        <f>E33+C35</f>
        <v>82.321701561981371</v>
      </c>
    </row>
    <row r="35" spans="2:5">
      <c r="B35" s="127">
        <f>'04-22'!B35+C35-D35</f>
        <v>10</v>
      </c>
      <c r="C35" s="137">
        <v>10</v>
      </c>
      <c r="D35" s="138">
        <v>0</v>
      </c>
      <c r="E35" s="130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P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6">
      <c r="B1" s="151" t="s">
        <v>58</v>
      </c>
      <c r="E1">
        <v>60</v>
      </c>
      <c r="F1" s="152"/>
      <c r="G1" s="152"/>
      <c r="H1" s="152"/>
      <c r="I1" s="152"/>
      <c r="J1" s="152"/>
      <c r="K1" s="152"/>
      <c r="L1" s="152"/>
      <c r="M1" s="152"/>
      <c r="N1" s="152"/>
      <c r="O1" s="153"/>
      <c r="P1" s="152"/>
    </row>
    <row r="2" spans="2:16">
      <c r="B2" s="55">
        <v>44712</v>
      </c>
      <c r="C2" s="56">
        <v>44681</v>
      </c>
      <c r="D2" s="57" t="s">
        <v>25</v>
      </c>
      <c r="E2" s="57" t="s">
        <v>26</v>
      </c>
      <c r="F2" s="154"/>
      <c r="G2" s="154"/>
      <c r="H2" s="154"/>
      <c r="I2" s="154"/>
      <c r="J2" s="154"/>
      <c r="K2" s="154"/>
      <c r="L2" s="154"/>
      <c r="M2" s="154"/>
      <c r="N2" s="154"/>
      <c r="O2" s="155"/>
      <c r="P2" s="152"/>
    </row>
    <row r="3" spans="2:16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  <c r="G3" s="152"/>
      <c r="H3" s="152"/>
      <c r="I3" s="152"/>
      <c r="J3" s="152"/>
      <c r="K3" s="152"/>
      <c r="L3" s="152"/>
      <c r="M3" s="152"/>
      <c r="N3" s="152"/>
      <c r="O3" s="153"/>
      <c r="P3" s="152"/>
    </row>
    <row r="4" spans="2:16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  <c r="O4" s="153"/>
      <c r="P4" s="152"/>
    </row>
    <row r="5" spans="2:16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  <c r="O5" s="153"/>
      <c r="P5" s="152"/>
    </row>
    <row r="6" spans="2:16">
      <c r="B6" s="69">
        <v>3675</v>
      </c>
      <c r="C6" s="70">
        <f>'05-22'!B7</f>
        <v>3586</v>
      </c>
      <c r="D6" s="71">
        <f>B6-C6</f>
        <v>89</v>
      </c>
      <c r="E6" s="72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  <c r="O6" s="153"/>
      <c r="P6" s="152"/>
    </row>
    <row r="7" spans="2:16">
      <c r="B7" s="73">
        <f>'05-22'!C6</f>
        <v>230.24979446031136</v>
      </c>
      <c r="C7" s="74"/>
      <c r="D7" s="64">
        <f>(D6*$E$4*C7)</f>
        <v>0</v>
      </c>
      <c r="E7" s="75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  <c r="O7" s="153"/>
      <c r="P7" s="152"/>
    </row>
    <row r="8" spans="2:16">
      <c r="B8" s="76"/>
      <c r="D8" s="77"/>
      <c r="E8" s="126">
        <f>E7+C9</f>
        <v>182.85883637498142</v>
      </c>
      <c r="F8" s="156"/>
      <c r="G8" s="156"/>
      <c r="H8" s="156"/>
      <c r="I8" s="156"/>
      <c r="J8" s="156"/>
      <c r="K8" s="156"/>
      <c r="L8" s="156"/>
      <c r="M8" s="156"/>
      <c r="N8" s="156"/>
      <c r="O8" s="153"/>
      <c r="P8" s="152"/>
    </row>
    <row r="9" spans="2:16">
      <c r="B9" s="79">
        <f>C9-D9</f>
        <v>0</v>
      </c>
      <c r="C9" s="80">
        <v>0</v>
      </c>
      <c r="D9" s="81">
        <f>D10*E10</f>
        <v>0</v>
      </c>
      <c r="E9" s="82">
        <f>D6/$E$3</f>
        <v>0.13882389642801507</v>
      </c>
      <c r="F9" s="157"/>
      <c r="G9" s="157"/>
      <c r="H9" s="157"/>
      <c r="I9" s="157"/>
      <c r="J9" s="157"/>
      <c r="K9" s="157"/>
      <c r="L9" s="157"/>
      <c r="M9" s="157"/>
      <c r="N9" s="157"/>
      <c r="O9" s="153"/>
      <c r="P9" s="152"/>
    </row>
    <row r="10" spans="2:16">
      <c r="B10" s="88">
        <v>0</v>
      </c>
      <c r="C10" s="84">
        <v>0</v>
      </c>
      <c r="D10" s="85">
        <f>B10-C10</f>
        <v>0</v>
      </c>
      <c r="E10" s="86">
        <v>7</v>
      </c>
      <c r="F10" s="157"/>
      <c r="G10" s="157"/>
      <c r="H10" s="157"/>
      <c r="I10" s="157"/>
      <c r="J10" s="157"/>
      <c r="K10" s="157"/>
      <c r="L10" s="157"/>
      <c r="M10" s="157"/>
      <c r="N10" s="157"/>
      <c r="O10" s="153"/>
      <c r="P10" s="152"/>
    </row>
    <row r="11" spans="2:16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58"/>
      <c r="G11" s="158"/>
      <c r="H11" s="158"/>
      <c r="I11" s="158"/>
      <c r="J11" s="158"/>
      <c r="K11" s="158"/>
      <c r="L11" s="158"/>
      <c r="M11" s="158"/>
      <c r="N11" s="158"/>
      <c r="O11" s="153"/>
      <c r="P11" s="152"/>
    </row>
    <row r="12" spans="2:16">
      <c r="B12" s="69">
        <f>B14+53+C12</f>
        <v>9900</v>
      </c>
      <c r="C12" s="70">
        <f>'05-22'!B12</f>
        <v>9623</v>
      </c>
      <c r="D12" s="71">
        <f>B12-C12</f>
        <v>277</v>
      </c>
      <c r="E12" s="75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  <c r="O12" s="153"/>
      <c r="P12" s="152"/>
    </row>
    <row r="13" spans="2:16">
      <c r="B13" s="73">
        <f>'05-22'!C11</f>
        <v>847.50747278496385</v>
      </c>
      <c r="C13" s="74">
        <v>0.4</v>
      </c>
      <c r="D13" s="64">
        <f>(D12*$E$4*C13)</f>
        <v>227.64897831851624</v>
      </c>
      <c r="E13" s="75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  <c r="O13" s="153"/>
      <c r="P13" s="152"/>
    </row>
    <row r="14" spans="2:16">
      <c r="B14" s="76">
        <v>224</v>
      </c>
      <c r="C14" s="159" t="s">
        <v>59</v>
      </c>
      <c r="D14" s="160"/>
      <c r="E14" s="126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  <c r="O14" s="153"/>
      <c r="P14" s="152"/>
    </row>
    <row r="15" spans="2:16">
      <c r="B15" s="79">
        <f>C15-D15</f>
        <v>200</v>
      </c>
      <c r="C15" s="80">
        <v>200</v>
      </c>
      <c r="D15" s="81">
        <f>D16*E16</f>
        <v>0</v>
      </c>
      <c r="E15" s="82">
        <f>D12/$E$3</f>
        <v>0.43206987989393453</v>
      </c>
      <c r="F15" s="156"/>
      <c r="G15" s="156"/>
      <c r="H15" s="156"/>
      <c r="I15" s="156"/>
      <c r="J15" s="156"/>
      <c r="K15" s="156"/>
      <c r="L15" s="156"/>
      <c r="M15" s="156"/>
      <c r="N15" s="156"/>
      <c r="O15" s="153"/>
      <c r="P15" s="152"/>
    </row>
    <row r="16" spans="2:16">
      <c r="B16" s="88">
        <v>0</v>
      </c>
      <c r="C16" s="84">
        <v>0</v>
      </c>
      <c r="D16" s="85">
        <f>B16-C16</f>
        <v>0</v>
      </c>
      <c r="E16" s="86">
        <v>7</v>
      </c>
      <c r="F16" s="156"/>
      <c r="G16" s="156"/>
      <c r="H16" s="156"/>
      <c r="I16" s="156"/>
      <c r="J16" s="156"/>
      <c r="K16" s="156"/>
      <c r="L16" s="156"/>
      <c r="M16" s="156"/>
      <c r="N16" s="156"/>
      <c r="O16" s="153"/>
      <c r="P16" s="152"/>
    </row>
    <row r="17" spans="2:16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57"/>
      <c r="G17" s="157"/>
      <c r="H17" s="157"/>
      <c r="I17" s="157"/>
      <c r="J17" s="157"/>
      <c r="K17" s="157"/>
      <c r="L17" s="157"/>
      <c r="M17" s="157"/>
      <c r="N17" s="157"/>
      <c r="O17" s="153"/>
      <c r="P17" s="152"/>
    </row>
    <row r="18" spans="2:16">
      <c r="B18" s="89">
        <v>188</v>
      </c>
      <c r="C18" s="90">
        <f>'05-22'!B17</f>
        <v>68</v>
      </c>
      <c r="D18" s="91">
        <f>B18-C18</f>
        <v>120</v>
      </c>
      <c r="E18" s="92">
        <f>D18*$E$4</f>
        <v>246.55124005615474</v>
      </c>
      <c r="F18" s="157"/>
      <c r="G18" s="157"/>
      <c r="H18" s="157"/>
      <c r="I18" s="157"/>
      <c r="J18" s="157"/>
      <c r="K18" s="157"/>
      <c r="L18" s="157"/>
      <c r="M18" s="157"/>
      <c r="N18" s="157"/>
      <c r="O18" s="153"/>
      <c r="P18" s="152"/>
    </row>
    <row r="19" spans="2:16">
      <c r="B19" s="73">
        <f>'05-22'!C16</f>
        <v>116.46139134233144</v>
      </c>
      <c r="C19" s="74">
        <v>0.01</v>
      </c>
      <c r="D19" s="64">
        <f>(D18*$E$4*C19)</f>
        <v>2.4655124005615474</v>
      </c>
      <c r="E19" s="75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  <c r="O19" s="153"/>
      <c r="P19" s="152"/>
    </row>
    <row r="20" spans="2:16">
      <c r="B20" s="76"/>
      <c r="D20" s="77"/>
      <c r="E20" s="126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  <c r="O20" s="153"/>
      <c r="P20" s="152"/>
    </row>
    <row r="21" spans="2:16">
      <c r="B21" s="79">
        <f>C21-D21</f>
        <v>52</v>
      </c>
      <c r="C21" s="80">
        <v>80</v>
      </c>
      <c r="D21" s="81">
        <f>D22*E22</f>
        <v>28</v>
      </c>
      <c r="E21" s="82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  <c r="O21" s="153"/>
      <c r="P21" s="152"/>
    </row>
    <row r="22" spans="2:16">
      <c r="B22" s="88">
        <v>9</v>
      </c>
      <c r="C22" s="84">
        <v>5</v>
      </c>
      <c r="D22" s="85">
        <f>B22-C22</f>
        <v>4</v>
      </c>
      <c r="E22" s="86">
        <v>7</v>
      </c>
      <c r="F22" s="21"/>
      <c r="G22" s="21"/>
      <c r="H22" s="21"/>
      <c r="I22" s="21"/>
      <c r="J22" s="21"/>
      <c r="K22" s="21"/>
      <c r="L22" s="21"/>
      <c r="M22" s="21"/>
      <c r="N22" s="21"/>
      <c r="O22" s="153"/>
      <c r="P22" s="152"/>
    </row>
    <row r="23" spans="2:16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56"/>
      <c r="G23" s="156"/>
      <c r="H23" s="156"/>
      <c r="I23" s="156"/>
      <c r="J23" s="156"/>
      <c r="K23" s="156"/>
      <c r="L23" s="156"/>
      <c r="M23" s="156"/>
      <c r="N23" s="156"/>
      <c r="O23" s="153"/>
      <c r="P23" s="152"/>
    </row>
    <row r="24" spans="2:16">
      <c r="B24" s="94">
        <f>E3-D6-D12-D18-D36+B26</f>
        <v>115.09999999999673</v>
      </c>
      <c r="C24" s="70"/>
      <c r="D24" s="71">
        <f>B24-C24</f>
        <v>115.09999999999673</v>
      </c>
      <c r="E24" s="95">
        <f>D24*$E$4</f>
        <v>236.48373108718835</v>
      </c>
      <c r="F24" s="157"/>
      <c r="G24" s="157"/>
      <c r="H24" s="157"/>
      <c r="I24" s="157"/>
      <c r="J24" s="157"/>
      <c r="K24" s="157"/>
      <c r="L24" s="157"/>
      <c r="M24" s="157"/>
      <c r="N24" s="157"/>
      <c r="O24" s="153"/>
      <c r="P24" s="152"/>
    </row>
    <row r="25" spans="2:16">
      <c r="B25" s="73">
        <f>'05-22'!C21</f>
        <v>40.952747515029642</v>
      </c>
      <c r="C25" s="74">
        <v>0.88439999999999996</v>
      </c>
      <c r="D25" s="64">
        <f>(D24*$E$4*C25)</f>
        <v>209.14621177350938</v>
      </c>
      <c r="E25" s="75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  <c r="O25" s="153"/>
      <c r="P25" s="152"/>
    </row>
    <row r="26" spans="2:16">
      <c r="B26" s="76"/>
      <c r="D26" s="77"/>
      <c r="E26" s="126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  <c r="O26" s="153"/>
      <c r="P26" s="152"/>
    </row>
    <row r="27" spans="2:16">
      <c r="B27" s="79"/>
      <c r="C27" s="80"/>
      <c r="D27" s="81"/>
      <c r="E27" s="82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  <c r="O27" s="153"/>
      <c r="P27" s="152"/>
    </row>
    <row r="28" spans="2:16">
      <c r="B28" s="88">
        <v>954</v>
      </c>
      <c r="C28" s="84">
        <v>950</v>
      </c>
      <c r="D28" s="85">
        <f>B28-C28</f>
        <v>4</v>
      </c>
      <c r="E28" s="86">
        <v>7</v>
      </c>
      <c r="F28" s="21"/>
      <c r="G28" s="21"/>
      <c r="H28" s="21"/>
      <c r="I28" s="21"/>
      <c r="J28" s="21"/>
      <c r="K28" s="21"/>
      <c r="L28" s="21"/>
      <c r="M28" s="21"/>
      <c r="N28" s="21"/>
      <c r="O28" s="153"/>
      <c r="P28" s="152"/>
    </row>
    <row r="29" spans="2:16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  <c r="O29" s="153"/>
      <c r="P29" s="152"/>
    </row>
    <row r="30" spans="2:16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  <c r="F30" s="158"/>
      <c r="G30" s="158"/>
      <c r="H30" s="158"/>
      <c r="I30" s="158"/>
      <c r="J30" s="158"/>
      <c r="K30" s="158"/>
      <c r="L30" s="158"/>
      <c r="M30" s="158"/>
      <c r="N30" s="158"/>
      <c r="O30" s="153"/>
      <c r="P30" s="152"/>
    </row>
    <row r="31" spans="2:16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  <c r="F31" s="152"/>
      <c r="G31" s="152"/>
      <c r="H31" s="152"/>
      <c r="I31" s="152"/>
      <c r="J31" s="152"/>
      <c r="K31" s="152"/>
      <c r="L31" s="152"/>
      <c r="M31" s="152"/>
      <c r="N31" s="152"/>
      <c r="O31" s="153"/>
      <c r="P31" s="152"/>
    </row>
    <row r="32" spans="2:16">
      <c r="B32" s="76"/>
      <c r="D32" s="77"/>
      <c r="E32" s="126">
        <f>E31+C33</f>
        <v>0</v>
      </c>
      <c r="F32" s="152"/>
      <c r="G32" s="152"/>
      <c r="H32" s="152"/>
      <c r="I32" s="152"/>
      <c r="J32" s="152"/>
      <c r="K32" s="152"/>
      <c r="L32" s="152"/>
      <c r="M32" s="152"/>
      <c r="N32" s="152"/>
      <c r="O32" s="153"/>
      <c r="P32" s="152"/>
    </row>
    <row r="33" spans="2:16">
      <c r="B33" s="79">
        <f>C33-D33</f>
        <v>0</v>
      </c>
      <c r="C33" s="80">
        <v>0</v>
      </c>
      <c r="D33" s="81">
        <f>D34*E34</f>
        <v>0</v>
      </c>
      <c r="E33" s="82">
        <f>D30/$E$3</f>
        <v>0</v>
      </c>
      <c r="F33" s="152"/>
      <c r="G33" s="152"/>
      <c r="H33" s="152"/>
      <c r="I33" s="152"/>
      <c r="J33" s="152"/>
      <c r="K33" s="152"/>
      <c r="L33" s="152"/>
      <c r="M33" s="152"/>
      <c r="N33" s="152"/>
      <c r="O33" s="153"/>
      <c r="P33" s="152"/>
    </row>
    <row r="34" spans="2:16">
      <c r="B34" s="88">
        <v>0</v>
      </c>
      <c r="C34" s="84">
        <v>0</v>
      </c>
      <c r="D34" s="85">
        <f>B34-C34</f>
        <v>0</v>
      </c>
      <c r="E34" s="86">
        <v>7</v>
      </c>
      <c r="F34" s="152"/>
      <c r="G34" s="152"/>
      <c r="H34" s="152"/>
      <c r="I34" s="152"/>
      <c r="J34" s="152"/>
      <c r="K34" s="152"/>
      <c r="L34" s="152"/>
      <c r="M34" s="152"/>
      <c r="N34" s="152"/>
      <c r="O34" s="153"/>
      <c r="P34" s="152"/>
    </row>
    <row r="35" spans="2:16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  <c r="F35" s="152"/>
      <c r="G35" s="152"/>
      <c r="H35" s="152"/>
      <c r="I35" s="152"/>
      <c r="J35" s="152"/>
      <c r="K35" s="152"/>
      <c r="L35" s="152"/>
      <c r="M35" s="152"/>
      <c r="N35" s="152"/>
      <c r="O35" s="153"/>
      <c r="P35" s="152"/>
    </row>
    <row r="36" spans="2:16">
      <c r="B36" s="89">
        <v>6971</v>
      </c>
      <c r="C36" s="91">
        <f>'05-22'!B32</f>
        <v>6931</v>
      </c>
      <c r="D36" s="91">
        <f>B36-C36</f>
        <v>40</v>
      </c>
      <c r="E36" s="99">
        <f>D36*$E$4</f>
        <v>82.183746685384904</v>
      </c>
      <c r="F36" s="152"/>
      <c r="G36" s="152"/>
      <c r="H36" s="152"/>
      <c r="I36" s="152"/>
      <c r="J36" s="152"/>
      <c r="K36" s="152"/>
      <c r="L36" s="152"/>
      <c r="M36" s="152"/>
      <c r="N36" s="152"/>
      <c r="O36" s="153"/>
      <c r="P36" s="152"/>
    </row>
    <row r="37" spans="2:16">
      <c r="B37" s="98">
        <f>'05-22'!C31</f>
        <v>43.443104721596853</v>
      </c>
      <c r="C37" s="74">
        <v>0.1</v>
      </c>
      <c r="D37" s="64">
        <f>(D36*$E$4*C37)</f>
        <v>8.2183746685384911</v>
      </c>
      <c r="E37" s="95">
        <f>D37+E36</f>
        <v>90.402121353923391</v>
      </c>
      <c r="F37" s="152"/>
      <c r="G37" s="152"/>
      <c r="H37" s="152"/>
      <c r="I37" s="152"/>
      <c r="J37" s="152"/>
      <c r="K37" s="152"/>
      <c r="L37" s="152"/>
      <c r="M37" s="152"/>
      <c r="N37" s="152"/>
      <c r="O37" s="153"/>
      <c r="P37" s="152"/>
    </row>
    <row r="38" spans="2:16">
      <c r="B38" s="79">
        <f>C38-D38+80</f>
        <v>80</v>
      </c>
      <c r="C38" s="80">
        <v>0</v>
      </c>
      <c r="D38" s="81">
        <f>D39*E39</f>
        <v>0</v>
      </c>
      <c r="E38" s="82"/>
      <c r="F38" s="152"/>
      <c r="G38" s="152"/>
      <c r="H38" s="152"/>
      <c r="I38" s="152"/>
      <c r="J38" s="152"/>
      <c r="K38" s="152"/>
      <c r="L38" s="152"/>
      <c r="M38" s="152"/>
      <c r="N38" s="152"/>
      <c r="O38" s="153"/>
      <c r="P38" s="152"/>
    </row>
    <row r="39" spans="2:16">
      <c r="B39" s="100">
        <v>0</v>
      </c>
      <c r="C39" s="101">
        <v>0</v>
      </c>
      <c r="D39" s="102">
        <f>B39-C39</f>
        <v>0</v>
      </c>
      <c r="E39" s="103">
        <v>7</v>
      </c>
      <c r="F39" s="152"/>
      <c r="G39" s="152"/>
      <c r="H39" s="152"/>
      <c r="I39" s="152"/>
      <c r="J39" s="152"/>
      <c r="K39" s="152"/>
      <c r="L39" s="152"/>
      <c r="M39" s="152"/>
      <c r="N39" s="152"/>
      <c r="O39" s="153"/>
      <c r="P39" s="152"/>
    </row>
    <row r="40" spans="2:16">
      <c r="D40" s="105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51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1">
        <f>B12-C12</f>
        <v>240</v>
      </c>
      <c r="E12" s="75">
        <f>D12*$E$4</f>
        <v>616.36657681940096</v>
      </c>
    </row>
    <row r="13" spans="2:5">
      <c r="B13" s="73">
        <f>'06-22'!C11</f>
        <v>1075.1564511034801</v>
      </c>
      <c r="C13" s="74">
        <v>0.4</v>
      </c>
      <c r="D13" s="64">
        <f>(D12*$E$4*C13)</f>
        <v>246.5466307277604</v>
      </c>
      <c r="E13" s="75">
        <f>D13+E12</f>
        <v>862.91320754716139</v>
      </c>
    </row>
    <row r="14" spans="2:5">
      <c r="B14" s="76"/>
      <c r="C14" s="87"/>
      <c r="D14" s="77"/>
      <c r="E14" s="78">
        <f>E13+C15</f>
        <v>1062.9132075471614</v>
      </c>
    </row>
    <row r="15" spans="2:5">
      <c r="B15" s="79">
        <f>C15-D15</f>
        <v>200</v>
      </c>
      <c r="C15" s="80">
        <v>200</v>
      </c>
      <c r="D15" s="81"/>
      <c r="E15" s="82">
        <f>D12/$E$3</f>
        <v>0.43126684636118173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9">
        <v>313</v>
      </c>
      <c r="C18" s="90">
        <f>'06-22'!B18</f>
        <v>188</v>
      </c>
      <c r="D18" s="91">
        <f>B18-C18</f>
        <v>125</v>
      </c>
      <c r="E18" s="92">
        <f>D18*$E$4</f>
        <v>321.02425876010466</v>
      </c>
    </row>
    <row r="19" spans="2:5">
      <c r="B19" s="73">
        <f>'05-22'!C16</f>
        <v>116.46139134233144</v>
      </c>
      <c r="C19" s="74">
        <v>0.01</v>
      </c>
      <c r="D19" s="64">
        <f>(D18*$E$4*C19)</f>
        <v>3.2102425876010465</v>
      </c>
      <c r="E19" s="75">
        <f>D19+E18</f>
        <v>324.2345013477057</v>
      </c>
    </row>
    <row r="20" spans="2:5">
      <c r="B20" s="76"/>
      <c r="D20" s="77"/>
      <c r="E20" s="78">
        <f>E19</f>
        <v>324.2345013477057</v>
      </c>
    </row>
    <row r="21" spans="2:5">
      <c r="B21" s="79">
        <f>C21-D21</f>
        <v>0</v>
      </c>
      <c r="C21" s="80"/>
      <c r="D21" s="81"/>
      <c r="E21" s="82">
        <f>D18/$E$3</f>
        <v>0.22461814914644884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4">
        <f>E3-D6-D12-D18-D36+B26</f>
        <v>172.50000000000546</v>
      </c>
      <c r="C24" s="70"/>
      <c r="D24" s="71">
        <f>B24-C24</f>
        <v>172.50000000000546</v>
      </c>
      <c r="E24" s="95">
        <f>D24*$E$4</f>
        <v>443.01347708895844</v>
      </c>
    </row>
    <row r="25" spans="2:5">
      <c r="B25" s="73">
        <f>'06-22'!C23</f>
        <v>250.09895928853902</v>
      </c>
      <c r="C25" s="74">
        <v>0.05</v>
      </c>
      <c r="D25" s="64">
        <f>(D24*$E$4*C25)</f>
        <v>22.150673854447923</v>
      </c>
      <c r="E25" s="75">
        <f>D25+E24</f>
        <v>465.16415094340636</v>
      </c>
    </row>
    <row r="26" spans="2:5">
      <c r="B26" s="76"/>
      <c r="D26" s="77"/>
      <c r="E26" s="78">
        <f>E25+C27</f>
        <v>465.16415094340636</v>
      </c>
    </row>
    <row r="27" spans="2:5">
      <c r="B27" s="79">
        <f>C27-D27+80</f>
        <v>80</v>
      </c>
      <c r="C27" s="80"/>
      <c r="D27" s="81"/>
      <c r="E27" s="82">
        <f>D24/$E$3</f>
        <v>0.30997304582210922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0</v>
      </c>
    </row>
    <row r="33" spans="2:5">
      <c r="B33" s="79">
        <f>C33-D33</f>
        <v>0</v>
      </c>
      <c r="C33" s="80"/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6990</v>
      </c>
      <c r="C36" s="91">
        <f>'06-22'!B36</f>
        <v>6971</v>
      </c>
      <c r="D36" s="91">
        <f>B36-C36</f>
        <v>19</v>
      </c>
      <c r="E36" s="99">
        <f>D36*$E$4</f>
        <v>48.795687331535909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161">
        <f>D37+E36</f>
        <v>48.795687331535909</v>
      </c>
    </row>
    <row r="38" spans="2:5">
      <c r="B38" s="79"/>
      <c r="C38" s="80"/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556.50000000000546</v>
      </c>
      <c r="D40" s="105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1">
        <f>B12-C12</f>
        <v>221</v>
      </c>
      <c r="E12" s="75">
        <f>D12*$E$4</f>
        <v>567.91941047350906</v>
      </c>
    </row>
    <row r="13" spans="2:5">
      <c r="B13" s="73">
        <f>'07-22'!C11</f>
        <v>1321.7030818312405</v>
      </c>
      <c r="C13" s="74">
        <v>0.5</v>
      </c>
      <c r="D13" s="64">
        <f>(D12*$E$4*C13)</f>
        <v>283.95970523675453</v>
      </c>
      <c r="E13" s="75">
        <f>D13+E12</f>
        <v>851.87911571026359</v>
      </c>
    </row>
    <row r="14" spans="2:5">
      <c r="B14" s="76"/>
      <c r="C14" s="87"/>
      <c r="D14" s="77"/>
      <c r="E14" s="78">
        <f>E13+C15</f>
        <v>901.87911571026359</v>
      </c>
    </row>
    <row r="15" spans="2:5">
      <c r="B15" s="79">
        <f>C15-D15</f>
        <v>50</v>
      </c>
      <c r="C15" s="80">
        <v>50</v>
      </c>
      <c r="D15" s="81"/>
      <c r="E15" s="82">
        <f>D12/$E$3</f>
        <v>0.43312950768266395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9">
        <v>394.27</v>
      </c>
      <c r="C18" s="90">
        <v>313</v>
      </c>
      <c r="D18" s="91">
        <f>B18-C18</f>
        <v>81.269999999999982</v>
      </c>
      <c r="E18" s="92">
        <f>D18*$E$4</f>
        <v>208.84529633114059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208.84529633114059</v>
      </c>
    </row>
    <row r="20" spans="2:5">
      <c r="B20" s="76"/>
      <c r="D20" s="77"/>
      <c r="E20" s="78">
        <f>E19</f>
        <v>208.84529633114059</v>
      </c>
    </row>
    <row r="21" spans="2:5">
      <c r="B21" s="79">
        <f>C21-D21</f>
        <v>0</v>
      </c>
      <c r="C21" s="80"/>
      <c r="D21" s="81"/>
      <c r="E21" s="82">
        <f>D18/$E$3</f>
        <v>0.15927798682972893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4">
        <f>E3-D6-D12-D18-D36+B26</f>
        <v>180.96999999999434</v>
      </c>
      <c r="C24" s="70"/>
      <c r="D24" s="71">
        <f>B24-C24</f>
        <v>180.96999999999434</v>
      </c>
      <c r="E24" s="95">
        <f>D24*$E$4</f>
        <v>465.05147381623402</v>
      </c>
    </row>
    <row r="25" spans="2:5">
      <c r="B25" s="73">
        <f>'06-22'!C23</f>
        <v>250.09895928853902</v>
      </c>
      <c r="C25" s="74">
        <v>0.05</v>
      </c>
      <c r="D25" s="64">
        <f>(D24*$E$4*C25)</f>
        <v>23.252573690811701</v>
      </c>
      <c r="E25" s="75">
        <f>D25+E24</f>
        <v>488.30404750704571</v>
      </c>
    </row>
    <row r="26" spans="2:5">
      <c r="B26" s="76"/>
      <c r="D26" s="77"/>
      <c r="E26" s="78">
        <f>E25+C27</f>
        <v>488.30404750704571</v>
      </c>
    </row>
    <row r="27" spans="2:5">
      <c r="B27" s="79">
        <f>C27-D27+80</f>
        <v>80</v>
      </c>
      <c r="C27" s="80"/>
      <c r="D27" s="81"/>
      <c r="E27" s="82">
        <f>D24/$E$3</f>
        <v>0.35467623079334498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0</v>
      </c>
    </row>
    <row r="33" spans="2:5">
      <c r="B33" s="79">
        <f>C33-D33</f>
        <v>0</v>
      </c>
      <c r="C33" s="80"/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7017</v>
      </c>
      <c r="C36" s="91">
        <v>6990</v>
      </c>
      <c r="D36" s="91">
        <f>B36-C36</f>
        <v>27</v>
      </c>
      <c r="E36" s="99">
        <f>D36*$E$4</f>
        <v>69.383819379116488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161">
        <f>D37+E36</f>
        <v>69.383819379116488</v>
      </c>
    </row>
    <row r="38" spans="2:5">
      <c r="B38" s="79"/>
      <c r="C38" s="80"/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510.23999999999432</v>
      </c>
      <c r="D40" s="105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1">
        <f>B6-C6</f>
        <v>125</v>
      </c>
      <c r="E6" s="72">
        <f>D6*$E$4</f>
        <v>468.64867055771845</v>
      </c>
      <c r="F6" s="64"/>
    </row>
    <row r="7" spans="2:6">
      <c r="B7" s="73"/>
      <c r="C7" s="74"/>
      <c r="D7" s="64">
        <v>0</v>
      </c>
      <c r="E7" s="75">
        <f>D7+E6</f>
        <v>468.64867055771845</v>
      </c>
      <c r="F7" s="64"/>
    </row>
    <row r="8" spans="2:6">
      <c r="B8" s="76"/>
      <c r="D8" s="77"/>
      <c r="E8" s="78">
        <f>E7+C9</f>
        <v>488.64867055771845</v>
      </c>
    </row>
    <row r="9" spans="2:6">
      <c r="B9" s="79"/>
      <c r="C9" s="80">
        <v>20</v>
      </c>
      <c r="D9" s="81"/>
      <c r="E9" s="82">
        <f>D6/$E$3</f>
        <v>0.10132944228274994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1">
        <f>B12-C12</f>
        <v>245</v>
      </c>
      <c r="E12" s="75">
        <f>D12*$E$4</f>
        <v>918.55139429312817</v>
      </c>
    </row>
    <row r="13" spans="2:6">
      <c r="B13" s="73">
        <f>'07-22'!C11</f>
        <v>1321.7030818312405</v>
      </c>
      <c r="C13" s="74"/>
      <c r="D13" s="64">
        <v>299.18</v>
      </c>
      <c r="E13" s="75">
        <f>D13+E12</f>
        <v>1217.7313942931282</v>
      </c>
    </row>
    <row r="14" spans="2:6">
      <c r="B14" s="76"/>
      <c r="C14" s="87"/>
      <c r="D14" s="77"/>
      <c r="E14" s="78">
        <f>E13+C15</f>
        <v>1257.7313942931282</v>
      </c>
    </row>
    <row r="15" spans="2:6">
      <c r="B15" s="79"/>
      <c r="C15" s="80">
        <v>40</v>
      </c>
      <c r="D15" s="81"/>
      <c r="E15" s="82">
        <f>D12/$E$3</f>
        <v>0.19860570687418988</v>
      </c>
    </row>
    <row r="16" spans="2:6">
      <c r="B16" s="88"/>
      <c r="C16" s="84"/>
      <c r="D16" s="85"/>
      <c r="E16" s="86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9">
        <v>1592</v>
      </c>
      <c r="C18" s="90">
        <v>1400</v>
      </c>
      <c r="D18" s="91">
        <f>B18-C18</f>
        <v>192</v>
      </c>
      <c r="E18" s="92">
        <f>D18*$E$4</f>
        <v>719.8443579766556</v>
      </c>
    </row>
    <row r="19" spans="2:5">
      <c r="B19" s="73">
        <f>'07-22'!C17</f>
        <v>119.67163392993248</v>
      </c>
      <c r="C19" s="74">
        <v>0</v>
      </c>
      <c r="D19" s="64">
        <v>200</v>
      </c>
      <c r="E19" s="75">
        <f>D19+E18</f>
        <v>919.8443579766556</v>
      </c>
    </row>
    <row r="20" spans="2:5">
      <c r="B20" s="76"/>
      <c r="D20" s="77"/>
      <c r="E20" s="78">
        <f>E19+C21</f>
        <v>939.8443579766556</v>
      </c>
    </row>
    <row r="21" spans="2:5">
      <c r="B21" s="79"/>
      <c r="C21" s="80">
        <v>20</v>
      </c>
      <c r="D21" s="81"/>
      <c r="E21" s="82">
        <f>D18/$E$3</f>
        <v>0.15564202334630392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4">
        <f>E3-D6-D12-D18-D36-D30</f>
        <v>575.59999999999673</v>
      </c>
      <c r="C24" s="70"/>
      <c r="D24" s="71">
        <f>B24-C24</f>
        <v>575.59999999999673</v>
      </c>
      <c r="E24" s="95">
        <f>D24*$E$4</f>
        <v>2158.0333981841695</v>
      </c>
    </row>
    <row r="25" spans="2:5">
      <c r="B25" s="73">
        <f>'06-22'!C23</f>
        <v>250.09895928853902</v>
      </c>
      <c r="C25" s="74"/>
      <c r="D25" s="96">
        <v>200</v>
      </c>
      <c r="E25" s="75">
        <f>D25+E24</f>
        <v>2358.0333981841695</v>
      </c>
    </row>
    <row r="26" spans="2:5">
      <c r="B26" s="76"/>
      <c r="C26" s="16"/>
      <c r="D26" s="97"/>
      <c r="E26" s="78">
        <f>E25+C27</f>
        <v>2378.0333981841695</v>
      </c>
    </row>
    <row r="27" spans="2:5">
      <c r="B27" s="79"/>
      <c r="C27" s="80">
        <v>20</v>
      </c>
      <c r="D27" s="81"/>
      <c r="E27" s="82">
        <f>D24/$E$3</f>
        <v>0.46660181582360427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1">
        <f>B30-C30</f>
        <v>86</v>
      </c>
      <c r="E30" s="95">
        <f>D30*$E$4</f>
        <v>322.4302853437103</v>
      </c>
    </row>
    <row r="31" spans="2:5">
      <c r="B31" s="98">
        <f>'05-22'!C26</f>
        <v>0</v>
      </c>
      <c r="C31" s="74"/>
      <c r="D31" s="64"/>
      <c r="E31" s="75">
        <f>D31+E30</f>
        <v>322.4302853437103</v>
      </c>
    </row>
    <row r="32" spans="2:5">
      <c r="B32" s="76"/>
      <c r="D32" s="77"/>
      <c r="E32" s="78">
        <f>E31+C33</f>
        <v>352.4302853437103</v>
      </c>
    </row>
    <row r="33" spans="2:5">
      <c r="B33" s="79">
        <f>C33-D33</f>
        <v>30</v>
      </c>
      <c r="C33" s="80">
        <v>30</v>
      </c>
      <c r="D33" s="81"/>
      <c r="E33" s="82">
        <f>D30/$E$3</f>
        <v>6.9714656290531959E-2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7590</v>
      </c>
      <c r="C36" s="91">
        <v>7580</v>
      </c>
      <c r="D36" s="91">
        <f>B36-C36+J39</f>
        <v>10</v>
      </c>
      <c r="E36" s="99">
        <f>D36*$E$4</f>
        <v>37.491893644617477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47.491893644617477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1233.5999999999967</v>
      </c>
      <c r="D40" s="105">
        <f>E8+E14+E20+E26+E32+E37</f>
        <v>5464.1799999999994</v>
      </c>
      <c r="E40" s="7">
        <f>E36+E30+E24+E18+E12+E6</f>
        <v>4624.9999999999991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1">
        <f>B12-C12</f>
        <v>324</v>
      </c>
      <c r="E12" s="75">
        <f>D12*$E$4</f>
        <v>831.85871655883159</v>
      </c>
    </row>
    <row r="13" spans="2:5">
      <c r="B13" s="73">
        <f>'07-22'!C11</f>
        <v>1321.7030818312405</v>
      </c>
      <c r="C13" s="74">
        <v>0.33</v>
      </c>
      <c r="D13" s="64">
        <f>(D12*$E$4*C13)</f>
        <v>274.51337646441442</v>
      </c>
      <c r="E13" s="75">
        <f>D13+E12</f>
        <v>1106.372093023246</v>
      </c>
    </row>
    <row r="14" spans="2:5">
      <c r="B14" s="76"/>
      <c r="C14" s="87"/>
      <c r="D14" s="77"/>
      <c r="E14" s="78">
        <f>E13+C15</f>
        <v>1156.372093023246</v>
      </c>
    </row>
    <row r="15" spans="2:5">
      <c r="B15" s="79">
        <f>C15-D15</f>
        <v>50</v>
      </c>
      <c r="C15" s="80">
        <v>50</v>
      </c>
      <c r="D15" s="81"/>
      <c r="E15" s="82">
        <f>D12/$E$3</f>
        <v>0.47211050883021088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9">
        <v>412</v>
      </c>
      <c r="C18" s="90">
        <v>394</v>
      </c>
      <c r="D18" s="91">
        <f>B18-C18</f>
        <v>18</v>
      </c>
      <c r="E18" s="92">
        <f>D18*$E$4</f>
        <v>46.214373142157307</v>
      </c>
    </row>
    <row r="19" spans="2:5">
      <c r="B19" s="73">
        <f>'07-22'!C17</f>
        <v>119.67163392993248</v>
      </c>
      <c r="C19" s="74">
        <v>0.7</v>
      </c>
      <c r="D19" s="64">
        <f>(D18*$E$4*C19)</f>
        <v>32.350061199510115</v>
      </c>
      <c r="E19" s="75">
        <f>D19+E18</f>
        <v>78.564434341667422</v>
      </c>
    </row>
    <row r="20" spans="2:5">
      <c r="B20" s="76"/>
      <c r="D20" s="77"/>
      <c r="E20" s="78">
        <f>E19+C21</f>
        <v>88.564434341667422</v>
      </c>
    </row>
    <row r="21" spans="2:5">
      <c r="B21" s="79">
        <f>C21-D21</f>
        <v>10</v>
      </c>
      <c r="C21" s="80">
        <v>10</v>
      </c>
      <c r="D21" s="81"/>
      <c r="E21" s="82">
        <f>D18/$E$3</f>
        <v>2.6228361601678383E-2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4">
        <f>E3-D6-D12-D18-D36-D30</f>
        <v>328.28000000000611</v>
      </c>
      <c r="C24" s="70"/>
      <c r="D24" s="71">
        <f>B24-C24</f>
        <v>328.28000000000611</v>
      </c>
      <c r="E24" s="95">
        <f>D24*$E$4</f>
        <v>842.84746750598242</v>
      </c>
    </row>
    <row r="25" spans="2:5">
      <c r="B25" s="73">
        <f>'06-22'!C23</f>
        <v>250.09895928853902</v>
      </c>
      <c r="C25" s="74">
        <v>0.05</v>
      </c>
      <c r="D25" s="64">
        <f>(D24*$E$4*C25)</f>
        <v>42.142373375299123</v>
      </c>
      <c r="E25" s="75">
        <f>D25+E24</f>
        <v>884.98984088128157</v>
      </c>
    </row>
    <row r="26" spans="2:5">
      <c r="B26" s="76"/>
      <c r="D26" s="77"/>
      <c r="E26" s="78">
        <f>E25+C27</f>
        <v>904.98984088128157</v>
      </c>
    </row>
    <row r="27" spans="2:5">
      <c r="B27" s="79"/>
      <c r="C27" s="80">
        <v>20</v>
      </c>
      <c r="D27" s="81"/>
      <c r="E27" s="82">
        <f>D24/$E$3</f>
        <v>0.47834703036661885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20</v>
      </c>
    </row>
    <row r="33" spans="2:5">
      <c r="B33" s="79">
        <f>C33-D33</f>
        <v>20</v>
      </c>
      <c r="C33" s="80">
        <v>20</v>
      </c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7033</v>
      </c>
      <c r="C36" s="91">
        <v>7017</v>
      </c>
      <c r="D36" s="91">
        <f>B36-C36</f>
        <v>16</v>
      </c>
      <c r="E36" s="99">
        <f>D36*$E$4</f>
        <v>41.079442793028718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51.079442793028718</v>
      </c>
    </row>
    <row r="38" spans="2:5">
      <c r="B38" s="79"/>
      <c r="C38" s="80">
        <v>10</v>
      </c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686.28000000000611</v>
      </c>
      <c r="D40" s="105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1">
        <f>B12-C12</f>
        <v>166</v>
      </c>
      <c r="E12" s="75">
        <f>D12*$E$4</f>
        <v>552.11745904914414</v>
      </c>
    </row>
    <row r="13" spans="2:5">
      <c r="B13" s="73">
        <f>'07-22'!C11</f>
        <v>1321.7030818312405</v>
      </c>
      <c r="C13" s="74">
        <v>0.6</v>
      </c>
      <c r="D13" s="64">
        <f>(D12*$E$4*C13)</f>
        <v>331.27047542948645</v>
      </c>
      <c r="E13" s="75">
        <f>D13+E12</f>
        <v>883.38793447863054</v>
      </c>
    </row>
    <row r="14" spans="2:5">
      <c r="B14" s="76"/>
      <c r="C14" s="87"/>
      <c r="D14" s="77"/>
      <c r="E14" s="78">
        <f>E13+C15</f>
        <v>933.38793447863054</v>
      </c>
    </row>
    <row r="15" spans="2:5">
      <c r="B15" s="79">
        <f>C15-D15</f>
        <v>50</v>
      </c>
      <c r="C15" s="80">
        <v>50</v>
      </c>
      <c r="D15" s="81"/>
      <c r="E15" s="82">
        <f>D12/$E$3</f>
        <v>0.27633506458916124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9">
        <v>427</v>
      </c>
      <c r="C18" s="90">
        <v>412</v>
      </c>
      <c r="D18" s="91">
        <f>B18-C18</f>
        <v>15</v>
      </c>
      <c r="E18" s="92">
        <f>D18*$E$4</f>
        <v>49.890131841790136</v>
      </c>
    </row>
    <row r="19" spans="2:5">
      <c r="B19" s="73">
        <f>'07-22'!C17</f>
        <v>119.67163392993248</v>
      </c>
      <c r="C19" s="74">
        <v>0.8</v>
      </c>
      <c r="D19" s="64">
        <f>(D18*$E$4*C19)</f>
        <v>39.912105473432113</v>
      </c>
      <c r="E19" s="75">
        <f>D19+E18</f>
        <v>89.802237315222243</v>
      </c>
    </row>
    <row r="20" spans="2:5">
      <c r="B20" s="76"/>
      <c r="D20" s="77"/>
      <c r="E20" s="78">
        <f>E19+C21</f>
        <v>99.802237315222243</v>
      </c>
    </row>
    <row r="21" spans="2:5">
      <c r="B21" s="79">
        <f>C21-D21</f>
        <v>10</v>
      </c>
      <c r="C21" s="80">
        <v>10</v>
      </c>
      <c r="D21" s="81"/>
      <c r="E21" s="82">
        <f>D18/$E$3</f>
        <v>2.4970035956851919E-2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4">
        <f>E3-D6-D12-D18-D36-D30</f>
        <v>236.71999999999662</v>
      </c>
      <c r="C24" s="70"/>
      <c r="D24" s="71">
        <f>B24-C24</f>
        <v>236.71999999999662</v>
      </c>
      <c r="E24" s="95">
        <f>D24*$E$4</f>
        <v>787.33280063922609</v>
      </c>
    </row>
    <row r="25" spans="2:5">
      <c r="B25" s="73">
        <f>'06-22'!C23</f>
        <v>250.09895928853902</v>
      </c>
      <c r="C25" s="74">
        <v>0.05</v>
      </c>
      <c r="D25" s="64">
        <f>(D24*$E$4*C25)</f>
        <v>39.36664003196131</v>
      </c>
      <c r="E25" s="75">
        <f>D25+E24</f>
        <v>826.6994406711874</v>
      </c>
    </row>
    <row r="26" spans="2:5">
      <c r="B26" s="76"/>
      <c r="D26" s="77"/>
      <c r="E26" s="78">
        <f>E25+C27</f>
        <v>846.6994406711874</v>
      </c>
    </row>
    <row r="27" spans="2:5">
      <c r="B27" s="79"/>
      <c r="C27" s="80">
        <v>20</v>
      </c>
      <c r="D27" s="81"/>
      <c r="E27" s="82">
        <f>D24/$E$3</f>
        <v>0.39406046078039342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1">
        <f>B30-C30</f>
        <v>125</v>
      </c>
      <c r="E30" s="95">
        <f>D30*$E$4</f>
        <v>415.75109868158444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415.75109868158444</v>
      </c>
    </row>
    <row r="32" spans="2:5">
      <c r="B32" s="76"/>
      <c r="D32" s="77"/>
      <c r="E32" s="78">
        <f>E31+C33</f>
        <v>415.75109868158444</v>
      </c>
    </row>
    <row r="33" spans="2:10">
      <c r="B33" s="79">
        <f>C33-D33</f>
        <v>0</v>
      </c>
      <c r="C33" s="80"/>
      <c r="D33" s="81"/>
      <c r="E33" s="82">
        <f>D30/$E$3</f>
        <v>0.20808363297376598</v>
      </c>
    </row>
    <row r="34" spans="2:10">
      <c r="B34" s="88">
        <v>0</v>
      </c>
      <c r="C34" s="84">
        <v>0</v>
      </c>
      <c r="D34" s="85">
        <f>B34-C34</f>
        <v>0</v>
      </c>
      <c r="E34" s="86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9">
        <v>7048</v>
      </c>
      <c r="C36" s="91">
        <v>7033</v>
      </c>
      <c r="D36" s="91">
        <f>B36-C36+J39</f>
        <v>58</v>
      </c>
      <c r="E36" s="99">
        <f>D36*$E$4</f>
        <v>192.90850978825517</v>
      </c>
    </row>
    <row r="37" spans="2:10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202.90850978825517</v>
      </c>
    </row>
    <row r="38" spans="2:10">
      <c r="B38" s="79"/>
      <c r="C38" s="80">
        <v>10</v>
      </c>
      <c r="D38" s="81"/>
      <c r="E38" s="82"/>
    </row>
    <row r="39" spans="2:10">
      <c r="B39" s="100">
        <v>0</v>
      </c>
      <c r="C39" s="101">
        <v>0</v>
      </c>
      <c r="D39" s="102">
        <f>B39-C39</f>
        <v>0</v>
      </c>
      <c r="E39" s="103">
        <v>7</v>
      </c>
      <c r="G39" t="s">
        <v>61</v>
      </c>
      <c r="J39">
        <v>43</v>
      </c>
    </row>
    <row r="40" spans="2:10">
      <c r="C40" s="104">
        <f>D6+D12+D18+D24+D30+D36</f>
        <v>600.71999999999662</v>
      </c>
      <c r="D40" s="105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1">
        <f>B6-C6</f>
        <v>0</v>
      </c>
      <c r="E6" s="72">
        <f>D6*$E$4</f>
        <v>0</v>
      </c>
    </row>
    <row r="7" spans="2:6">
      <c r="B7" s="73"/>
      <c r="C7" s="74"/>
      <c r="D7" s="64">
        <f>(D6*$E$4*C7)</f>
        <v>0</v>
      </c>
      <c r="E7" s="75">
        <f>D7+E6</f>
        <v>0</v>
      </c>
    </row>
    <row r="8" spans="2:6">
      <c r="B8" s="76"/>
      <c r="D8" s="77"/>
      <c r="E8" s="78">
        <f>E7+C9</f>
        <v>0</v>
      </c>
    </row>
    <row r="9" spans="2:6">
      <c r="B9" s="79"/>
      <c r="C9" s="80"/>
      <c r="D9" s="81"/>
      <c r="E9" s="82">
        <f>D6/$E$3</f>
        <v>0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1">
        <f>B12-C12</f>
        <v>262</v>
      </c>
      <c r="E12" s="75">
        <f>D12*$E$4</f>
        <v>872.4362266735136</v>
      </c>
    </row>
    <row r="13" spans="2:6">
      <c r="B13" s="73">
        <f>'07-22'!C11</f>
        <v>1321.7030818312405</v>
      </c>
      <c r="C13" s="74">
        <v>0.4</v>
      </c>
      <c r="D13" s="64">
        <f>(D12*$E$4*C13)</f>
        <v>348.97449066940544</v>
      </c>
      <c r="E13" s="75">
        <f>D13+E12</f>
        <v>1221.410717342919</v>
      </c>
    </row>
    <row r="14" spans="2:6">
      <c r="B14" s="76"/>
      <c r="C14" s="87"/>
      <c r="D14" s="77"/>
      <c r="E14" s="78">
        <f>E13+C15</f>
        <v>1221.410717342919</v>
      </c>
    </row>
    <row r="15" spans="2:6">
      <c r="B15" s="79"/>
      <c r="C15" s="80"/>
      <c r="D15" s="81"/>
      <c r="E15" s="82">
        <f>D12/$E$3</f>
        <v>0.37379444159105124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9">
        <v>454</v>
      </c>
      <c r="C18" s="90">
        <v>427</v>
      </c>
      <c r="D18" s="91">
        <f>B18-C18</f>
        <v>27</v>
      </c>
      <c r="E18" s="92">
        <f>D18*$E$4</f>
        <v>89.907550077041478</v>
      </c>
    </row>
    <row r="19" spans="2:5">
      <c r="B19" s="73">
        <f>'07-22'!C17</f>
        <v>119.67163392993248</v>
      </c>
      <c r="C19" s="74">
        <v>0.1</v>
      </c>
      <c r="D19" s="64">
        <f>(D18*$E$4*C19)</f>
        <v>8.9907550077041485</v>
      </c>
      <c r="E19" s="75">
        <f>D19+E18</f>
        <v>98.89830508474563</v>
      </c>
    </row>
    <row r="20" spans="2:5">
      <c r="B20" s="76"/>
      <c r="D20" s="77"/>
      <c r="E20" s="78">
        <f>E19+C21</f>
        <v>98.89830508474563</v>
      </c>
    </row>
    <row r="21" spans="2:5">
      <c r="B21" s="79"/>
      <c r="C21" s="80"/>
      <c r="D21" s="81"/>
      <c r="E21" s="82">
        <f>D18/$E$3</f>
        <v>3.8520801232665589E-2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4">
        <f>E3-D6-D12-D18-D36-D30</f>
        <v>309.92000000000098</v>
      </c>
      <c r="C24" s="70"/>
      <c r="D24" s="71">
        <f>B24-C24</f>
        <v>309.92000000000098</v>
      </c>
      <c r="E24" s="95">
        <f>D24*$E$4</f>
        <v>1032.005478513955</v>
      </c>
    </row>
    <row r="25" spans="2:5">
      <c r="B25" s="73">
        <f>'06-22'!C23</f>
        <v>250.09895928853902</v>
      </c>
      <c r="C25" s="74">
        <v>0.14549999999999999</v>
      </c>
      <c r="D25" s="96">
        <f>(D24*$E$4*C25)</f>
        <v>150.15679712378045</v>
      </c>
      <c r="E25" s="75">
        <f>D25+E24</f>
        <v>1182.1622756377355</v>
      </c>
    </row>
    <row r="26" spans="2:5">
      <c r="B26" s="76"/>
      <c r="C26" s="16" t="s">
        <v>62</v>
      </c>
      <c r="D26" s="97"/>
      <c r="E26" s="78">
        <f>E25+C27</f>
        <v>1182.1622756377355</v>
      </c>
    </row>
    <row r="27" spans="2:5">
      <c r="B27" s="79"/>
      <c r="C27" s="80"/>
      <c r="D27" s="81"/>
      <c r="E27" s="82">
        <f>D24/$E$3</f>
        <v>0.44216173029732431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1">
        <f>B30-C30</f>
        <v>87</v>
      </c>
      <c r="E30" s="95">
        <f>D30*$E$4</f>
        <v>289.70210580380029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289.70210580380029</v>
      </c>
    </row>
    <row r="32" spans="2:5">
      <c r="B32" s="76"/>
      <c r="D32" s="77"/>
      <c r="E32" s="78">
        <f>E31+C33</f>
        <v>289.70210580380029</v>
      </c>
    </row>
    <row r="33" spans="2:5">
      <c r="B33" s="79">
        <f>C33-D33</f>
        <v>0</v>
      </c>
      <c r="C33" s="80"/>
      <c r="D33" s="81"/>
      <c r="E33" s="82">
        <f>D30/$E$3</f>
        <v>0.12412258174970021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7063</v>
      </c>
      <c r="C36" s="91">
        <v>7048</v>
      </c>
      <c r="D36" s="91">
        <f>B36-C36+J39</f>
        <v>15</v>
      </c>
      <c r="E36" s="99">
        <f>D36*$E$4</f>
        <v>49.948638931689707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49.948638931689707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700.92000000000098</v>
      </c>
      <c r="D40" s="105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1">
        <f>B6-C6</f>
        <v>182</v>
      </c>
      <c r="E6" s="72">
        <f>D6*$E$4</f>
        <v>663.78511088498192</v>
      </c>
      <c r="F6" s="64"/>
    </row>
    <row r="7" spans="2:6">
      <c r="B7" s="73"/>
      <c r="C7" s="74"/>
      <c r="D7" s="64">
        <f>(D6*$E$4*C7)</f>
        <v>0</v>
      </c>
      <c r="E7" s="75">
        <f>D7+E6</f>
        <v>663.78511088498192</v>
      </c>
    </row>
    <row r="8" spans="2:6">
      <c r="B8" s="76"/>
      <c r="D8" s="77"/>
      <c r="E8" s="78">
        <f>E7+C9</f>
        <v>693.78511088498192</v>
      </c>
    </row>
    <row r="9" spans="2:6">
      <c r="B9" s="79"/>
      <c r="C9" s="80">
        <v>30</v>
      </c>
      <c r="D9" s="81"/>
      <c r="E9" s="82">
        <f>D6/$E$3</f>
        <v>0.1469851884156293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1">
        <f>B12-C12</f>
        <v>257</v>
      </c>
      <c r="E12" s="75">
        <f>D12*$E$4</f>
        <v>937.32293130461733</v>
      </c>
    </row>
    <row r="13" spans="2:6">
      <c r="B13" s="73">
        <f>'07-22'!C11</f>
        <v>1321.7030818312405</v>
      </c>
      <c r="C13" s="74">
        <v>0.44</v>
      </c>
      <c r="D13" s="64">
        <f>(D12*$E$4*C13)</f>
        <v>412.42208977403163</v>
      </c>
      <c r="E13" s="75">
        <f>D13+E12</f>
        <v>1349.745021078649</v>
      </c>
    </row>
    <row r="14" spans="2:6">
      <c r="B14" s="76"/>
      <c r="C14" s="87" t="s">
        <v>47</v>
      </c>
      <c r="D14" s="77"/>
      <c r="E14" s="78">
        <f>E13+C15</f>
        <v>1399.745021078649</v>
      </c>
    </row>
    <row r="15" spans="2:6">
      <c r="B15" s="79"/>
      <c r="C15" s="80">
        <v>50</v>
      </c>
      <c r="D15" s="81"/>
      <c r="E15" s="82">
        <f>D12/$E$3</f>
        <v>0.20755600781767433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9">
        <v>510</v>
      </c>
      <c r="C18" s="90">
        <v>454</v>
      </c>
      <c r="D18" s="91">
        <f>B18-C18</f>
        <v>56</v>
      </c>
      <c r="E18" s="92">
        <f>D18*$E$4</f>
        <v>204.24157257999443</v>
      </c>
    </row>
    <row r="19" spans="2:5">
      <c r="B19" s="73">
        <f>'07-22'!C17</f>
        <v>119.67163392993248</v>
      </c>
      <c r="C19" s="74">
        <v>0.1</v>
      </c>
      <c r="D19" s="64">
        <f>(D18*$E$4*C19)</f>
        <v>20.424157257999443</v>
      </c>
      <c r="E19" s="75">
        <f>D19+E18</f>
        <v>224.66572983799387</v>
      </c>
    </row>
    <row r="20" spans="2:5">
      <c r="B20" s="76"/>
      <c r="D20" s="77"/>
      <c r="E20" s="78">
        <f>E19+C21</f>
        <v>244.66572983799387</v>
      </c>
    </row>
    <row r="21" spans="2:5">
      <c r="B21" s="79"/>
      <c r="C21" s="80">
        <v>20</v>
      </c>
      <c r="D21" s="81"/>
      <c r="E21" s="82">
        <f>D18/$E$3</f>
        <v>4.5226211820193631E-2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4">
        <f>E3-D6-D12-D18-D36-D30</f>
        <v>396.21999999999662</v>
      </c>
      <c r="C24" s="70"/>
      <c r="D24" s="71">
        <f>B24-C24</f>
        <v>396.21999999999662</v>
      </c>
      <c r="E24" s="95">
        <f>D24*$E$4</f>
        <v>1445.0820694222268</v>
      </c>
    </row>
    <row r="25" spans="2:5">
      <c r="B25" s="73">
        <f>'06-22'!C23</f>
        <v>250.09895928853902</v>
      </c>
      <c r="C25" s="74">
        <v>0.15</v>
      </c>
      <c r="D25" s="96">
        <f>(D24*$E$4*C25)</f>
        <v>216.76231041333401</v>
      </c>
      <c r="E25" s="75">
        <f>D25+E24</f>
        <v>1661.8443798355609</v>
      </c>
    </row>
    <row r="26" spans="2:5">
      <c r="B26" s="76"/>
      <c r="C26" s="16"/>
      <c r="D26" s="97"/>
      <c r="E26" s="78">
        <f>E25+C27</f>
        <v>1681.8443798355609</v>
      </c>
    </row>
    <row r="27" spans="2:5">
      <c r="B27" s="79"/>
      <c r="C27" s="80">
        <v>20</v>
      </c>
      <c r="D27" s="81"/>
      <c r="E27" s="82">
        <f>D24/$E$3</f>
        <v>0.3199916008463744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1">
        <f>B30-C30</f>
        <v>290</v>
      </c>
      <c r="E30" s="95">
        <f>D30*$E$4</f>
        <v>1057.6795722892568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1057.6795722892568</v>
      </c>
    </row>
    <row r="32" spans="2:5">
      <c r="B32" s="76"/>
      <c r="D32" s="77"/>
      <c r="E32" s="78">
        <f>E31+C33</f>
        <v>1087.6795722892568</v>
      </c>
    </row>
    <row r="33" spans="2:5">
      <c r="B33" s="79">
        <f>C33-D33</f>
        <v>30</v>
      </c>
      <c r="C33" s="80">
        <v>30</v>
      </c>
      <c r="D33" s="81"/>
      <c r="E33" s="82">
        <f>D30/$E$3</f>
        <v>0.23420716835457414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7120</v>
      </c>
      <c r="C36" s="91">
        <v>7063</v>
      </c>
      <c r="D36" s="91">
        <f>B36-C36+J39</f>
        <v>57</v>
      </c>
      <c r="E36" s="99">
        <f>D36*$E$4</f>
        <v>207.88874351892289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217.88874351892289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1238.2199999999966</v>
      </c>
      <c r="D40" s="105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62">
        <v>2022</v>
      </c>
      <c r="N1">
        <v>2023</v>
      </c>
    </row>
    <row r="2" spans="1:15" ht="25.5">
      <c r="B2" s="163" t="s">
        <v>63</v>
      </c>
      <c r="C2" s="164">
        <v>44238</v>
      </c>
      <c r="D2" s="164">
        <v>44266</v>
      </c>
      <c r="E2" s="164">
        <v>44663</v>
      </c>
      <c r="F2" s="164">
        <v>44692</v>
      </c>
      <c r="G2" s="164">
        <v>44723</v>
      </c>
      <c r="H2" s="164">
        <v>44389</v>
      </c>
      <c r="I2" s="164">
        <v>44784</v>
      </c>
      <c r="J2" s="164">
        <v>44817</v>
      </c>
      <c r="K2" s="164">
        <v>44845</v>
      </c>
      <c r="L2" s="164">
        <v>44876</v>
      </c>
      <c r="M2" s="164">
        <v>44908</v>
      </c>
      <c r="N2" s="164">
        <v>44572</v>
      </c>
      <c r="O2" s="29" t="s">
        <v>64</v>
      </c>
    </row>
    <row r="3" spans="1:15">
      <c r="A3" t="s">
        <v>65</v>
      </c>
      <c r="C3" s="165">
        <f>'02-22'!C4</f>
        <v>2315</v>
      </c>
      <c r="D3" s="165">
        <f>'03-22'!C4</f>
        <v>1608.4</v>
      </c>
      <c r="E3" s="165">
        <f>'04-22'!C4</f>
        <v>1578.43</v>
      </c>
      <c r="F3" s="165">
        <f>'05-22'!C4</f>
        <v>1360.1</v>
      </c>
      <c r="G3" s="166">
        <f>'06-22'!C4</f>
        <v>1317.2</v>
      </c>
      <c r="H3" s="166">
        <f>'07-22'!C4</f>
        <v>1429.2</v>
      </c>
      <c r="I3" s="167"/>
      <c r="J3" s="167"/>
      <c r="K3" s="167"/>
      <c r="L3" s="167"/>
      <c r="M3" s="167"/>
      <c r="N3" s="167"/>
      <c r="O3" s="168">
        <f>SUM(C3:M3)</f>
        <v>9608.33</v>
      </c>
    </row>
    <row r="4" spans="1:15">
      <c r="A4" t="s">
        <v>25</v>
      </c>
      <c r="C4" s="165">
        <f>'02-22'!E3</f>
        <v>845.10000000000218</v>
      </c>
      <c r="D4" s="165">
        <f>'03-22'!E3</f>
        <v>587.10000000000491</v>
      </c>
      <c r="E4" s="165">
        <f>'04-22'!E3</f>
        <v>768.24000000000524</v>
      </c>
      <c r="F4" s="165">
        <f>'05-22'!E3</f>
        <v>661.97999999999411</v>
      </c>
      <c r="G4" s="165">
        <f>'06-22'!E3</f>
        <v>641.09999999999673</v>
      </c>
      <c r="H4" s="165">
        <f>'07-22'!E3</f>
        <v>556.50000000000546</v>
      </c>
      <c r="I4" s="165">
        <v>1</v>
      </c>
      <c r="J4" s="165">
        <v>1</v>
      </c>
      <c r="K4" s="165">
        <v>1</v>
      </c>
      <c r="L4" s="165">
        <v>1</v>
      </c>
      <c r="M4" s="165">
        <v>1</v>
      </c>
      <c r="N4" s="165">
        <v>1</v>
      </c>
      <c r="O4" s="168">
        <f>SUM(C4:M4)</f>
        <v>4065.0200000000086</v>
      </c>
    </row>
    <row r="5" spans="1:15">
      <c r="A5" t="s">
        <v>66</v>
      </c>
      <c r="C5" s="108">
        <f t="shared" ref="C5:N5" si="0">C3/C4</f>
        <v>2.739320790438994</v>
      </c>
      <c r="D5" s="108">
        <f t="shared" si="0"/>
        <v>2.7395673650144552</v>
      </c>
      <c r="E5" s="108">
        <f t="shared" si="0"/>
        <v>2.0546053316671733</v>
      </c>
      <c r="F5" s="108">
        <f t="shared" si="0"/>
        <v>2.0545937943744708</v>
      </c>
      <c r="G5" s="108">
        <f t="shared" si="0"/>
        <v>2.0545936671346228</v>
      </c>
      <c r="H5" s="108">
        <f t="shared" si="0"/>
        <v>2.5681940700808372</v>
      </c>
      <c r="I5" s="108">
        <f t="shared" si="0"/>
        <v>0</v>
      </c>
      <c r="J5" s="108">
        <f t="shared" si="0"/>
        <v>0</v>
      </c>
      <c r="K5" s="108">
        <f t="shared" si="0"/>
        <v>0</v>
      </c>
      <c r="L5" s="108">
        <f t="shared" si="0"/>
        <v>0</v>
      </c>
      <c r="M5" s="108">
        <f t="shared" si="0"/>
        <v>0</v>
      </c>
      <c r="N5" s="108">
        <f t="shared" si="0"/>
        <v>0</v>
      </c>
    </row>
    <row r="6" spans="1:15"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</row>
    <row r="7" spans="1:15">
      <c r="A7" s="169" t="s">
        <v>67</v>
      </c>
      <c r="B7" s="169">
        <v>97.73</v>
      </c>
      <c r="C7" s="170">
        <f t="shared" ref="C7:N7" si="1">C10-C9</f>
        <v>46.044786415809995</v>
      </c>
      <c r="D7" s="170">
        <f t="shared" si="1"/>
        <v>52.331050928294303</v>
      </c>
      <c r="E7" s="170">
        <f t="shared" si="1"/>
        <v>41.266440174946808</v>
      </c>
      <c r="F7" s="170">
        <f t="shared" si="1"/>
        <v>32.324372337531742</v>
      </c>
      <c r="G7" s="170">
        <f t="shared" si="1"/>
        <v>1.1636250185915742E-3</v>
      </c>
      <c r="H7" s="170">
        <f t="shared" si="1"/>
        <v>0</v>
      </c>
      <c r="I7" s="170">
        <f t="shared" si="1"/>
        <v>0</v>
      </c>
      <c r="J7" s="170">
        <f t="shared" si="1"/>
        <v>0</v>
      </c>
      <c r="K7" s="170">
        <f t="shared" si="1"/>
        <v>0</v>
      </c>
      <c r="L7" s="170">
        <f t="shared" si="1"/>
        <v>0</v>
      </c>
      <c r="M7" s="170">
        <f t="shared" si="1"/>
        <v>0</v>
      </c>
      <c r="N7" s="170">
        <f t="shared" si="1"/>
        <v>0</v>
      </c>
      <c r="O7" s="171">
        <f>O10-O9+B7</f>
        <v>269.69781348160177</v>
      </c>
    </row>
    <row r="8" spans="1:15">
      <c r="A8" t="s">
        <v>68</v>
      </c>
      <c r="C8" s="172">
        <v>169</v>
      </c>
      <c r="D8" s="172">
        <v>118</v>
      </c>
      <c r="E8" s="172">
        <v>105</v>
      </c>
      <c r="F8" s="172">
        <v>60</v>
      </c>
      <c r="G8" s="172">
        <v>89</v>
      </c>
      <c r="H8" s="172"/>
      <c r="I8" s="172"/>
      <c r="J8" s="172"/>
      <c r="K8" s="172"/>
      <c r="L8" s="172"/>
      <c r="M8" s="172"/>
      <c r="N8" s="172"/>
      <c r="O8" s="7">
        <f>SUM(C8:M8)</f>
        <v>541</v>
      </c>
    </row>
    <row r="9" spans="1:15">
      <c r="A9" t="s">
        <v>69</v>
      </c>
      <c r="C9" s="108">
        <f t="shared" ref="C9:N9" si="2">C5*C8</f>
        <v>462.94521358419001</v>
      </c>
      <c r="D9" s="108">
        <f t="shared" si="2"/>
        <v>323.26894907170572</v>
      </c>
      <c r="E9" s="108">
        <f t="shared" si="2"/>
        <v>215.73355982505319</v>
      </c>
      <c r="F9" s="108">
        <f t="shared" si="2"/>
        <v>123.27562766246825</v>
      </c>
      <c r="G9" s="108">
        <f t="shared" si="2"/>
        <v>182.85883637498142</v>
      </c>
      <c r="H9" s="108">
        <f t="shared" si="2"/>
        <v>0</v>
      </c>
      <c r="I9" s="108">
        <f t="shared" si="2"/>
        <v>0</v>
      </c>
      <c r="J9" s="108">
        <f t="shared" si="2"/>
        <v>0</v>
      </c>
      <c r="K9" s="108">
        <f t="shared" si="2"/>
        <v>0</v>
      </c>
      <c r="L9" s="108">
        <f t="shared" si="2"/>
        <v>0</v>
      </c>
      <c r="M9" s="108">
        <f t="shared" si="2"/>
        <v>0</v>
      </c>
      <c r="N9" s="108">
        <f t="shared" si="2"/>
        <v>0</v>
      </c>
      <c r="O9" s="7">
        <f>SUM(C9:M9)</f>
        <v>1308.0821865183984</v>
      </c>
    </row>
    <row r="10" spans="1:15">
      <c r="A10" t="s">
        <v>70</v>
      </c>
      <c r="C10" s="173">
        <v>508.99</v>
      </c>
      <c r="D10" s="173">
        <v>375.6</v>
      </c>
      <c r="E10" s="174">
        <v>257</v>
      </c>
      <c r="F10" s="173">
        <v>155.6</v>
      </c>
      <c r="G10" s="173">
        <v>182.86</v>
      </c>
      <c r="H10" s="173"/>
      <c r="I10" s="173"/>
      <c r="J10" s="173"/>
      <c r="K10" s="173"/>
      <c r="L10" s="173"/>
      <c r="M10" s="173"/>
      <c r="N10" s="173"/>
      <c r="O10" s="7">
        <f>SUM(C10:M10)</f>
        <v>1480.0500000000002</v>
      </c>
    </row>
    <row r="11" spans="1:15" s="152" customFormat="1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153"/>
    </row>
    <row r="12" spans="1:15">
      <c r="A12" s="169" t="s">
        <v>71</v>
      </c>
      <c r="B12" s="169">
        <v>285.13</v>
      </c>
      <c r="C12" s="170">
        <f t="shared" ref="C12:N12" si="3">C15-C14</f>
        <v>134.60552952313697</v>
      </c>
      <c r="D12" s="170">
        <f t="shared" si="3"/>
        <v>148.89618122978175</v>
      </c>
      <c r="E12" s="170">
        <f t="shared" si="3"/>
        <v>185.97365406644371</v>
      </c>
      <c r="F12" s="170">
        <f t="shared" si="3"/>
        <v>214.37248225021176</v>
      </c>
      <c r="G12" s="170">
        <f t="shared" si="3"/>
        <v>427.64755420370943</v>
      </c>
      <c r="H12" s="170">
        <f t="shared" si="3"/>
        <v>446.54342318059912</v>
      </c>
      <c r="I12" s="170">
        <f t="shared" si="3"/>
        <v>0</v>
      </c>
      <c r="J12" s="170">
        <f t="shared" si="3"/>
        <v>0</v>
      </c>
      <c r="K12" s="170">
        <f t="shared" si="3"/>
        <v>0</v>
      </c>
      <c r="L12" s="170">
        <f t="shared" si="3"/>
        <v>0</v>
      </c>
      <c r="M12" s="170">
        <f t="shared" si="3"/>
        <v>0</v>
      </c>
      <c r="N12" s="170">
        <f t="shared" si="3"/>
        <v>0</v>
      </c>
      <c r="O12" s="175">
        <f>SUM(B12:M12)</f>
        <v>1843.1688244538827</v>
      </c>
    </row>
    <row r="13" spans="1:15">
      <c r="A13" t="s">
        <v>68</v>
      </c>
      <c r="C13" s="172">
        <v>494</v>
      </c>
      <c r="D13" s="172">
        <v>361</v>
      </c>
      <c r="E13" s="172">
        <v>440</v>
      </c>
      <c r="F13" s="172">
        <v>400</v>
      </c>
      <c r="G13" s="172">
        <v>277</v>
      </c>
      <c r="H13" s="172">
        <v>240</v>
      </c>
      <c r="I13" s="172"/>
      <c r="J13" s="172"/>
      <c r="K13" s="172"/>
      <c r="L13" s="172"/>
      <c r="M13" s="172"/>
      <c r="N13" s="172"/>
      <c r="O13" s="7">
        <f>SUM(C13:M13)</f>
        <v>2212</v>
      </c>
    </row>
    <row r="14" spans="1:15">
      <c r="A14" t="s">
        <v>69</v>
      </c>
      <c r="C14" s="108">
        <f t="shared" ref="C14:N14" si="4">C5*C13</f>
        <v>1353.224470476863</v>
      </c>
      <c r="D14" s="108">
        <f t="shared" si="4"/>
        <v>988.98381877021836</v>
      </c>
      <c r="E14" s="108">
        <f t="shared" si="4"/>
        <v>904.02634593355629</v>
      </c>
      <c r="F14" s="108">
        <f t="shared" si="4"/>
        <v>821.83751774978828</v>
      </c>
      <c r="G14" s="108">
        <f t="shared" si="4"/>
        <v>569.12244579629055</v>
      </c>
      <c r="H14" s="108">
        <f t="shared" si="4"/>
        <v>616.36657681940096</v>
      </c>
      <c r="I14" s="108">
        <f t="shared" si="4"/>
        <v>0</v>
      </c>
      <c r="J14" s="108">
        <f t="shared" si="4"/>
        <v>0</v>
      </c>
      <c r="K14" s="108">
        <f t="shared" si="4"/>
        <v>0</v>
      </c>
      <c r="L14" s="108">
        <f t="shared" si="4"/>
        <v>0</v>
      </c>
      <c r="M14" s="108">
        <f t="shared" si="4"/>
        <v>0</v>
      </c>
      <c r="N14" s="108">
        <f t="shared" si="4"/>
        <v>0</v>
      </c>
      <c r="O14" s="7">
        <f>SUM(C14:M14)</f>
        <v>5253.5611755461177</v>
      </c>
    </row>
    <row r="15" spans="1:15">
      <c r="A15" t="s">
        <v>70</v>
      </c>
      <c r="C15" s="173">
        <v>1487.83</v>
      </c>
      <c r="D15" s="173">
        <v>1137.8800000000001</v>
      </c>
      <c r="E15" s="174">
        <v>1090</v>
      </c>
      <c r="F15" s="174">
        <v>1036.21</v>
      </c>
      <c r="G15" s="174">
        <v>996.77</v>
      </c>
      <c r="H15" s="174">
        <v>1062.9100000000001</v>
      </c>
      <c r="I15" s="174"/>
      <c r="J15" s="174"/>
      <c r="K15" s="174"/>
      <c r="L15" s="174"/>
      <c r="M15" s="174"/>
      <c r="N15" s="174"/>
      <c r="O15" s="7">
        <f>SUM(C15:M15)</f>
        <v>6811.6</v>
      </c>
    </row>
    <row r="16" spans="1:15">
      <c r="O16"/>
    </row>
    <row r="17" spans="1:15">
      <c r="A17" s="169" t="s">
        <v>72</v>
      </c>
      <c r="B17" s="169">
        <v>28.49</v>
      </c>
      <c r="C17" s="170">
        <f t="shared" ref="C17:N17" si="5">C20-C19</f>
        <v>44.301225890428327</v>
      </c>
      <c r="D17" s="170">
        <f t="shared" si="5"/>
        <v>23.312817237269854</v>
      </c>
      <c r="E17" s="170">
        <f t="shared" si="5"/>
        <v>4.4049083619727867</v>
      </c>
      <c r="F17" s="170">
        <f t="shared" si="5"/>
        <v>13.967621982536002</v>
      </c>
      <c r="G17" s="170">
        <f t="shared" si="5"/>
        <v>2.4687599438452708</v>
      </c>
      <c r="H17" s="170">
        <f t="shared" si="5"/>
        <v>3.975741239895342</v>
      </c>
      <c r="I17" s="170">
        <f t="shared" si="5"/>
        <v>0</v>
      </c>
      <c r="J17" s="170">
        <f t="shared" si="5"/>
        <v>0</v>
      </c>
      <c r="K17" s="170">
        <f t="shared" si="5"/>
        <v>0</v>
      </c>
      <c r="L17" s="170">
        <f t="shared" si="5"/>
        <v>0</v>
      </c>
      <c r="M17" s="170">
        <f t="shared" si="5"/>
        <v>0</v>
      </c>
      <c r="N17" s="170">
        <f t="shared" si="5"/>
        <v>0</v>
      </c>
      <c r="O17" s="176">
        <f>SUM(B17:M17)</f>
        <v>120.92107465594758</v>
      </c>
    </row>
    <row r="18" spans="1:15">
      <c r="A18" t="s">
        <v>68</v>
      </c>
      <c r="C18" s="172">
        <v>162.58000000000001</v>
      </c>
      <c r="D18" s="172">
        <v>85.1</v>
      </c>
      <c r="E18" s="172">
        <v>185.24</v>
      </c>
      <c r="F18" s="172">
        <v>68</v>
      </c>
      <c r="G18" s="172">
        <v>120</v>
      </c>
      <c r="H18" s="172">
        <v>125</v>
      </c>
      <c r="I18" s="172"/>
      <c r="J18" s="172"/>
      <c r="K18" s="172"/>
      <c r="L18" s="172"/>
      <c r="M18" s="172"/>
      <c r="N18" s="172"/>
      <c r="O18" s="7">
        <f>SUM(C18:M18)</f>
        <v>745.92000000000007</v>
      </c>
    </row>
    <row r="19" spans="1:15">
      <c r="A19" t="s">
        <v>69</v>
      </c>
      <c r="C19" s="108">
        <f t="shared" ref="C19:N19" si="6">C5*C18</f>
        <v>445.3587741095717</v>
      </c>
      <c r="D19" s="108">
        <f t="shared" si="6"/>
        <v>233.13718276273013</v>
      </c>
      <c r="E19" s="108">
        <f t="shared" si="6"/>
        <v>380.59509163802721</v>
      </c>
      <c r="F19" s="108">
        <f t="shared" si="6"/>
        <v>139.712378017464</v>
      </c>
      <c r="G19" s="108">
        <f t="shared" si="6"/>
        <v>246.55124005615474</v>
      </c>
      <c r="H19" s="108">
        <f t="shared" si="6"/>
        <v>321.02425876010466</v>
      </c>
      <c r="I19" s="108">
        <f t="shared" si="6"/>
        <v>0</v>
      </c>
      <c r="J19" s="108">
        <f t="shared" si="6"/>
        <v>0</v>
      </c>
      <c r="K19" s="108">
        <f t="shared" si="6"/>
        <v>0</v>
      </c>
      <c r="L19" s="108">
        <f t="shared" si="6"/>
        <v>0</v>
      </c>
      <c r="M19" s="108">
        <f t="shared" si="6"/>
        <v>0</v>
      </c>
      <c r="N19" s="108">
        <f t="shared" si="6"/>
        <v>0</v>
      </c>
      <c r="O19" s="7">
        <f>SUM(C19:M19)</f>
        <v>1766.3789253440525</v>
      </c>
    </row>
    <row r="20" spans="1:15">
      <c r="A20" t="s">
        <v>70</v>
      </c>
      <c r="C20" s="173">
        <v>489.66</v>
      </c>
      <c r="D20" s="173">
        <v>256.45</v>
      </c>
      <c r="E20" s="173">
        <v>385</v>
      </c>
      <c r="F20" s="174">
        <v>153.68</v>
      </c>
      <c r="G20" s="174">
        <v>249.02</v>
      </c>
      <c r="H20" s="174">
        <v>325</v>
      </c>
      <c r="I20" s="174"/>
      <c r="J20" s="174"/>
      <c r="K20" s="174"/>
      <c r="L20" s="174"/>
      <c r="M20" s="174"/>
      <c r="N20" s="174"/>
      <c r="O20" s="7">
        <f>SUM(C20:M20)</f>
        <v>1858.8100000000002</v>
      </c>
    </row>
    <row r="21" spans="1:15">
      <c r="O21"/>
    </row>
    <row r="22" spans="1:15">
      <c r="A22" s="114" t="s">
        <v>73</v>
      </c>
      <c r="E22" s="170">
        <f t="shared" ref="E22:N22" si="7">E25-E24</f>
        <v>0</v>
      </c>
      <c r="F22" s="170">
        <f t="shared" si="7"/>
        <v>20.911432973803983</v>
      </c>
      <c r="G22" s="170">
        <f t="shared" si="7"/>
        <v>12.177134612383753</v>
      </c>
      <c r="H22" s="170">
        <f t="shared" si="7"/>
        <v>-1.2257681940656653</v>
      </c>
      <c r="I22" s="170">
        <f t="shared" si="7"/>
        <v>0</v>
      </c>
      <c r="J22" s="170">
        <f t="shared" si="7"/>
        <v>0</v>
      </c>
      <c r="K22" s="170">
        <f t="shared" si="7"/>
        <v>0</v>
      </c>
      <c r="L22" s="170">
        <f t="shared" si="7"/>
        <v>0</v>
      </c>
      <c r="M22" s="170">
        <f t="shared" si="7"/>
        <v>0</v>
      </c>
      <c r="N22" s="170">
        <f t="shared" si="7"/>
        <v>0</v>
      </c>
      <c r="O22" s="175">
        <f>SUM(B22:M22)</f>
        <v>31.862799392122071</v>
      </c>
    </row>
    <row r="23" spans="1:15">
      <c r="A23" t="s">
        <v>68</v>
      </c>
      <c r="C23" s="177"/>
      <c r="D23" s="177"/>
      <c r="E23" s="177">
        <v>0</v>
      </c>
      <c r="F23" s="177">
        <v>102</v>
      </c>
      <c r="G23" s="177">
        <v>116</v>
      </c>
      <c r="H23" s="177">
        <v>174</v>
      </c>
      <c r="I23" s="177"/>
      <c r="J23" s="177"/>
      <c r="K23" s="177"/>
      <c r="L23" s="177"/>
      <c r="M23" s="177"/>
      <c r="N23" s="177"/>
    </row>
    <row r="24" spans="1:15">
      <c r="A24" t="s">
        <v>69</v>
      </c>
      <c r="C24" s="108"/>
      <c r="D24" s="108"/>
      <c r="E24" s="108">
        <f>E10*E23</f>
        <v>0</v>
      </c>
      <c r="F24" s="108">
        <f>F5*F23</f>
        <v>209.56856702619601</v>
      </c>
      <c r="G24" s="108">
        <f>G5*G23</f>
        <v>238.33286538761624</v>
      </c>
      <c r="H24" s="108">
        <f>H5*H23</f>
        <v>446.86576819406565</v>
      </c>
      <c r="I24" s="108">
        <f t="shared" ref="I24:N24" si="8">I10*I23</f>
        <v>0</v>
      </c>
      <c r="J24" s="108">
        <f t="shared" si="8"/>
        <v>0</v>
      </c>
      <c r="K24" s="108">
        <f t="shared" si="8"/>
        <v>0</v>
      </c>
      <c r="L24" s="108">
        <f t="shared" si="8"/>
        <v>0</v>
      </c>
      <c r="M24" s="108">
        <f t="shared" si="8"/>
        <v>0</v>
      </c>
      <c r="N24" s="108">
        <f t="shared" si="8"/>
        <v>0</v>
      </c>
      <c r="O24" s="7">
        <f>SUM(C24:M24)</f>
        <v>894.76720060787784</v>
      </c>
    </row>
    <row r="25" spans="1:15">
      <c r="A25" t="s">
        <v>70</v>
      </c>
      <c r="C25" s="178"/>
      <c r="D25" s="178"/>
      <c r="E25" s="178"/>
      <c r="F25" s="178">
        <v>230.48</v>
      </c>
      <c r="G25" s="178">
        <v>250.51</v>
      </c>
      <c r="H25" s="178">
        <v>445.64</v>
      </c>
      <c r="I25" s="178"/>
      <c r="J25" s="178"/>
      <c r="K25" s="178"/>
      <c r="L25" s="178"/>
      <c r="M25" s="178"/>
      <c r="N25" s="178"/>
    </row>
    <row r="27" spans="1:15">
      <c r="A27" s="169" t="s">
        <v>74</v>
      </c>
      <c r="B27" s="169">
        <v>7.28</v>
      </c>
      <c r="C27" s="170">
        <f t="shared" ref="C27:N27" si="9">C30-C29</f>
        <v>5.4835841912201246</v>
      </c>
      <c r="D27" s="170">
        <f t="shared" si="9"/>
        <v>6.2999506046675293</v>
      </c>
      <c r="E27" s="170">
        <f t="shared" si="9"/>
        <v>7.8049973966474084</v>
      </c>
      <c r="F27" s="170">
        <f t="shared" si="9"/>
        <v>16.572998580016929</v>
      </c>
      <c r="G27" s="170">
        <f t="shared" si="9"/>
        <v>8.216253314615102</v>
      </c>
      <c r="H27" s="170">
        <f t="shared" si="9"/>
        <v>4.3126684640881763E-3</v>
      </c>
      <c r="I27" s="170">
        <f t="shared" si="9"/>
        <v>0</v>
      </c>
      <c r="J27" s="170">
        <f t="shared" si="9"/>
        <v>0</v>
      </c>
      <c r="K27" s="170">
        <f t="shared" si="9"/>
        <v>0</v>
      </c>
      <c r="L27" s="170">
        <f t="shared" si="9"/>
        <v>0</v>
      </c>
      <c r="M27" s="170">
        <f t="shared" si="9"/>
        <v>0</v>
      </c>
      <c r="N27" s="170">
        <f t="shared" si="9"/>
        <v>0</v>
      </c>
      <c r="O27" s="175">
        <f>SUM(B27:M27)</f>
        <v>51.662096755631183</v>
      </c>
    </row>
    <row r="28" spans="1:15">
      <c r="A28" t="s">
        <v>68</v>
      </c>
      <c r="C28" s="172">
        <v>20</v>
      </c>
      <c r="D28" s="172">
        <v>23</v>
      </c>
      <c r="E28" s="172">
        <v>38</v>
      </c>
      <c r="F28" s="172">
        <v>32</v>
      </c>
      <c r="G28" s="172">
        <v>40</v>
      </c>
      <c r="H28" s="172">
        <v>19</v>
      </c>
      <c r="I28" s="172"/>
      <c r="J28" s="172"/>
      <c r="K28" s="172"/>
      <c r="L28" s="172"/>
      <c r="M28" s="172"/>
      <c r="N28" s="172"/>
      <c r="O28" s="7">
        <f>SUM(C28:M28)</f>
        <v>172</v>
      </c>
    </row>
    <row r="29" spans="1:15">
      <c r="A29" t="s">
        <v>69</v>
      </c>
      <c r="C29" s="108">
        <f t="shared" ref="C29:N29" si="10">C5*C28</f>
        <v>54.786415808779878</v>
      </c>
      <c r="D29" s="108">
        <f t="shared" si="10"/>
        <v>63.010049395332473</v>
      </c>
      <c r="E29" s="108">
        <f t="shared" si="10"/>
        <v>78.075002603352587</v>
      </c>
      <c r="F29" s="108">
        <f t="shared" si="10"/>
        <v>65.747001419983064</v>
      </c>
      <c r="G29" s="108">
        <f t="shared" si="10"/>
        <v>82.183746685384904</v>
      </c>
      <c r="H29" s="108">
        <f t="shared" si="10"/>
        <v>48.795687331535909</v>
      </c>
      <c r="I29" s="108">
        <f t="shared" si="10"/>
        <v>0</v>
      </c>
      <c r="J29" s="108">
        <f t="shared" si="10"/>
        <v>0</v>
      </c>
      <c r="K29" s="108">
        <f t="shared" si="10"/>
        <v>0</v>
      </c>
      <c r="L29" s="108">
        <f t="shared" si="10"/>
        <v>0</v>
      </c>
      <c r="M29" s="108">
        <f t="shared" si="10"/>
        <v>0</v>
      </c>
      <c r="N29" s="108">
        <f t="shared" si="10"/>
        <v>0</v>
      </c>
      <c r="O29" s="7">
        <f>SUM(C29:M29)</f>
        <v>392.59790324436887</v>
      </c>
    </row>
    <row r="30" spans="1:15">
      <c r="C30" s="178">
        <v>60.27</v>
      </c>
      <c r="D30" s="178">
        <v>69.31</v>
      </c>
      <c r="E30" s="178">
        <v>85.88</v>
      </c>
      <c r="F30" s="178">
        <v>82.32</v>
      </c>
      <c r="G30" s="178">
        <v>90.4</v>
      </c>
      <c r="H30" s="178">
        <v>48.8</v>
      </c>
      <c r="I30" s="178"/>
      <c r="J30" s="178"/>
      <c r="K30" s="178"/>
      <c r="L30" s="178"/>
      <c r="M30" s="178"/>
      <c r="N30" s="178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1">
        <f>B6-C6</f>
        <v>148.30000000000291</v>
      </c>
      <c r="E6" s="72">
        <f>D6*$E$4</f>
        <v>513.47265477539133</v>
      </c>
      <c r="F6" s="64"/>
    </row>
    <row r="7" spans="2:6">
      <c r="B7" s="73"/>
      <c r="C7" s="74"/>
      <c r="D7" s="64">
        <v>198.96</v>
      </c>
      <c r="E7" s="75">
        <f>D7+E6</f>
        <v>712.43265477539137</v>
      </c>
      <c r="F7" s="64"/>
    </row>
    <row r="8" spans="2:6">
      <c r="B8" s="76"/>
      <c r="D8" s="77"/>
      <c r="E8" s="78">
        <f>E7+C9</f>
        <v>712.43265477539137</v>
      </c>
    </row>
    <row r="9" spans="2:6">
      <c r="B9" s="79"/>
      <c r="C9" s="80"/>
      <c r="D9" s="81"/>
      <c r="E9" s="82">
        <f>D6/$E$3</f>
        <v>0.17494809362023556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1">
        <f>B12-C12</f>
        <v>287</v>
      </c>
      <c r="E12" s="75">
        <f>D12*$E$4</f>
        <v>993.70635145336769</v>
      </c>
    </row>
    <row r="13" spans="2:6">
      <c r="B13" s="73">
        <f>'07-22'!C11</f>
        <v>1321.7030818312405</v>
      </c>
      <c r="C13" s="74"/>
      <c r="D13" s="64">
        <v>211.21</v>
      </c>
      <c r="E13" s="75">
        <f>D13+E12</f>
        <v>1204.9163514533677</v>
      </c>
    </row>
    <row r="14" spans="2:6">
      <c r="B14" s="76"/>
      <c r="C14" s="87"/>
      <c r="D14" s="77"/>
      <c r="E14" s="78">
        <f>E13+C15</f>
        <v>1204.9163514533677</v>
      </c>
    </row>
    <row r="15" spans="2:6">
      <c r="B15" s="79"/>
      <c r="C15" s="80"/>
      <c r="D15" s="81"/>
      <c r="E15" s="82">
        <f>D12/$E$3</f>
        <v>0.33857115892789358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1400</v>
      </c>
      <c r="C18" s="90">
        <v>1384</v>
      </c>
      <c r="D18" s="91">
        <f>B18-C18</f>
        <v>16</v>
      </c>
      <c r="E18" s="92">
        <f>D18*$E$4</f>
        <v>55.398263495658128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55.398263495658128</v>
      </c>
    </row>
    <row r="20" spans="2:5">
      <c r="B20" s="76"/>
      <c r="D20" s="77"/>
      <c r="E20" s="78">
        <f>E19+C21</f>
        <v>55.398263495658128</v>
      </c>
    </row>
    <row r="21" spans="2:5">
      <c r="B21" s="79"/>
      <c r="C21" s="80"/>
      <c r="D21" s="81"/>
      <c r="E21" s="82">
        <f>D18/$E$3</f>
        <v>1.8875047187617761E-2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4">
        <f>E3-D6-D12-D18-D36-D30</f>
        <v>279.38000000000648</v>
      </c>
      <c r="C24" s="70"/>
      <c r="D24" s="71">
        <f>B24-C24</f>
        <v>279.38000000000648</v>
      </c>
      <c r="E24" s="95">
        <f>D24*$E$4</f>
        <v>967.32292846358291</v>
      </c>
    </row>
    <row r="25" spans="2:5">
      <c r="B25" s="73">
        <f>'06-22'!C23</f>
        <v>250.09895928853902</v>
      </c>
      <c r="C25" s="74"/>
      <c r="D25" s="96">
        <v>290.08</v>
      </c>
      <c r="E25" s="75">
        <f>D25+E24</f>
        <v>1257.4029284635828</v>
      </c>
    </row>
    <row r="26" spans="2:5">
      <c r="B26" s="76"/>
      <c r="C26" s="16"/>
      <c r="D26" s="97"/>
      <c r="E26" s="78">
        <f>E25+C27</f>
        <v>1257.4029284635828</v>
      </c>
    </row>
    <row r="27" spans="2:5">
      <c r="B27" s="79"/>
      <c r="C27" s="80"/>
      <c r="D27" s="81"/>
      <c r="E27" s="82">
        <f>D24/$E$3</f>
        <v>0.32958191770479828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1">
        <f>B30-C30</f>
        <v>107</v>
      </c>
      <c r="E30" s="95">
        <f>D30*$E$4</f>
        <v>370.47588712721375</v>
      </c>
    </row>
    <row r="31" spans="2:5">
      <c r="B31" s="98">
        <f>'05-22'!C26</f>
        <v>0</v>
      </c>
      <c r="C31" s="74"/>
      <c r="D31" s="64"/>
      <c r="E31" s="75">
        <f>D31+E30</f>
        <v>370.47588712721375</v>
      </c>
    </row>
    <row r="32" spans="2:5">
      <c r="B32" s="76"/>
      <c r="D32" s="77"/>
      <c r="E32" s="78">
        <f>E31+C33</f>
        <v>370.47588712721375</v>
      </c>
    </row>
    <row r="33" spans="2:5">
      <c r="B33" s="79">
        <f>C33-D33</f>
        <v>0</v>
      </c>
      <c r="C33" s="80">
        <v>0</v>
      </c>
      <c r="D33" s="81"/>
      <c r="E33" s="82">
        <f>D30/$E$3</f>
        <v>0.12622687806719377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7580</v>
      </c>
      <c r="C36" s="91">
        <v>7570</v>
      </c>
      <c r="D36" s="91">
        <f>B36-C36+J39</f>
        <v>10</v>
      </c>
      <c r="E36" s="99">
        <f>D36*$E$4</f>
        <v>34.623914684786328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34.623914684786328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847.68000000000939</v>
      </c>
      <c r="D40" s="105">
        <f>E8+E14+E20+E26+E32+E37</f>
        <v>3635.2500000000005</v>
      </c>
      <c r="E40" s="7">
        <f>E36+E30+E24+E18+E12+E6</f>
        <v>2935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1">
        <f>B6-C6</f>
        <v>194</v>
      </c>
      <c r="E6" s="72">
        <f>D6*$E$4</f>
        <v>686.70156228065446</v>
      </c>
      <c r="F6" s="64"/>
    </row>
    <row r="7" spans="2:6">
      <c r="B7" s="73"/>
      <c r="C7" s="74">
        <v>0.27339999999999998</v>
      </c>
      <c r="D7" s="64">
        <f>(D6*$E$4*C7)</f>
        <v>187.7442071275309</v>
      </c>
      <c r="E7" s="75">
        <f>D7+E6</f>
        <v>874.44576940818536</v>
      </c>
      <c r="F7" s="64"/>
    </row>
    <row r="8" spans="2:6">
      <c r="B8" s="76"/>
      <c r="D8" s="77"/>
      <c r="E8" s="78">
        <f>E7+C9</f>
        <v>874.44576940818536</v>
      </c>
    </row>
    <row r="9" spans="2:6">
      <c r="B9" s="79"/>
      <c r="C9" s="80">
        <v>0</v>
      </c>
      <c r="D9" s="81"/>
      <c r="E9" s="82">
        <f>D6/$E$3</f>
        <v>0.19453302047610607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1">
        <f>B12-C12</f>
        <v>189</v>
      </c>
      <c r="E12" s="75">
        <f>D12*$E$4</f>
        <v>669.00306840744167</v>
      </c>
    </row>
    <row r="13" spans="2:6">
      <c r="B13" s="73">
        <f>'07-22'!C11</f>
        <v>1321.7030818312405</v>
      </c>
      <c r="C13" s="74">
        <v>0.61273</v>
      </c>
      <c r="D13" s="64">
        <f>(D12*$E$4*C13)</f>
        <v>409.91825010529175</v>
      </c>
      <c r="E13" s="75">
        <f>D13+E12</f>
        <v>1078.9213185127335</v>
      </c>
    </row>
    <row r="14" spans="2:6">
      <c r="B14" s="76"/>
      <c r="C14" s="87"/>
      <c r="D14" s="77">
        <f>E14/(B12-C12)</f>
        <v>5.7085784048292778</v>
      </c>
      <c r="E14" s="78">
        <f>E13+C15</f>
        <v>1078.9213185127335</v>
      </c>
    </row>
    <row r="15" spans="2:6">
      <c r="B15" s="79"/>
      <c r="C15" s="80">
        <v>0</v>
      </c>
      <c r="D15" s="81"/>
      <c r="E15" s="82">
        <f>D12/$E$3</f>
        <v>0.18951928283496933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1384</v>
      </c>
      <c r="C18" s="90">
        <v>1335</v>
      </c>
      <c r="D18" s="91">
        <f>B18-C18</f>
        <v>49</v>
      </c>
      <c r="E18" s="92">
        <f>D18*$E$4</f>
        <v>173.44523995748489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173.44523995748489</v>
      </c>
    </row>
    <row r="20" spans="2:5">
      <c r="B20" s="76"/>
      <c r="D20" s="77"/>
      <c r="E20" s="78">
        <f>E19+C21</f>
        <v>173.44523995748489</v>
      </c>
    </row>
    <row r="21" spans="2:5">
      <c r="B21" s="79"/>
      <c r="C21" s="80"/>
      <c r="D21" s="81"/>
      <c r="E21" s="82">
        <f>D18/$E$3</f>
        <v>4.9134628883140193E-2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4">
        <f>E3-D6-D12-D18-D36-D30</f>
        <v>420.25999999999203</v>
      </c>
      <c r="C24" s="70"/>
      <c r="D24" s="71">
        <f>B24-C24</f>
        <v>420.25999999999203</v>
      </c>
      <c r="E24" s="95">
        <f>D24*$E$4</f>
        <v>1487.5938070312493</v>
      </c>
    </row>
    <row r="25" spans="2:5">
      <c r="B25" s="73">
        <f>'06-22'!C23</f>
        <v>250.09895928853902</v>
      </c>
      <c r="C25" s="74">
        <v>0.19253000000000001</v>
      </c>
      <c r="D25" s="96">
        <f>(D24*$E$4*C25)</f>
        <v>286.40643566772644</v>
      </c>
      <c r="E25" s="75">
        <f>D25+E24</f>
        <v>1774.0002426989759</v>
      </c>
    </row>
    <row r="26" spans="2:5">
      <c r="B26" s="76"/>
      <c r="C26" s="16"/>
      <c r="D26" s="97"/>
      <c r="E26" s="78">
        <f>E25+C27</f>
        <v>1774.0002426989759</v>
      </c>
    </row>
    <row r="27" spans="2:5">
      <c r="B27" s="79"/>
      <c r="C27" s="80"/>
      <c r="D27" s="81"/>
      <c r="E27" s="82">
        <f>D24/$E$3</f>
        <v>0.42141467621281853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1">
        <f>B30-C30</f>
        <v>64</v>
      </c>
      <c r="E30" s="95">
        <f>D30*$E$4</f>
        <v>226.54072157712312</v>
      </c>
    </row>
    <row r="31" spans="2:5">
      <c r="B31" s="98">
        <f>'05-22'!C26</f>
        <v>0</v>
      </c>
      <c r="C31" s="74">
        <v>0.44164999999999999</v>
      </c>
      <c r="D31" s="64">
        <f>(D30*$E$4*C31)</f>
        <v>100.05170968453642</v>
      </c>
      <c r="E31" s="75">
        <f>D31+E30</f>
        <v>326.59243126165956</v>
      </c>
    </row>
    <row r="32" spans="2:5">
      <c r="B32" s="76"/>
      <c r="D32" s="77"/>
      <c r="E32" s="78">
        <f>E31+C33</f>
        <v>326.59243126165956</v>
      </c>
    </row>
    <row r="33" spans="2:5">
      <c r="B33" s="79">
        <f>C33-D33</f>
        <v>0</v>
      </c>
      <c r="C33" s="80">
        <v>0</v>
      </c>
      <c r="D33" s="81"/>
      <c r="E33" s="82">
        <f>D30/$E$3</f>
        <v>6.4175841806550463E-2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7570</v>
      </c>
      <c r="C36" s="91">
        <v>7489</v>
      </c>
      <c r="D36" s="91">
        <f>B36-C36+J39</f>
        <v>81</v>
      </c>
      <c r="E36" s="99">
        <f>D36*$E$4</f>
        <v>286.71560074604645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286.71560074604645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997.25999999999203</v>
      </c>
      <c r="D40" s="105">
        <f>E8+E14+E20+E26+E32+E37</f>
        <v>4514.1206025850852</v>
      </c>
      <c r="E40" s="7">
        <f>E36+E30+E24+E18+E12+E6</f>
        <v>3530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1">
        <f>B6-C6</f>
        <v>220</v>
      </c>
      <c r="E6" s="72">
        <f>D6*$E$4</f>
        <v>841.45858105429681</v>
      </c>
      <c r="F6" s="64"/>
    </row>
    <row r="7" spans="2:6">
      <c r="B7" s="73"/>
      <c r="C7" s="74">
        <v>0.15</v>
      </c>
      <c r="D7" s="64">
        <f>(D6*$E$4*C7)</f>
        <v>126.21878715814452</v>
      </c>
      <c r="E7" s="75">
        <f>D7+E6</f>
        <v>967.67736821244137</v>
      </c>
      <c r="F7" s="64"/>
    </row>
    <row r="8" spans="2:6">
      <c r="B8" s="76"/>
      <c r="D8" s="77"/>
      <c r="E8" s="78">
        <f>E7+C9</f>
        <v>967.67736821244137</v>
      </c>
    </row>
    <row r="9" spans="2:6">
      <c r="B9" s="79"/>
      <c r="C9" s="80">
        <v>0</v>
      </c>
      <c r="D9" s="81"/>
      <c r="E9" s="82">
        <f>D6/$E$3</f>
        <v>0.17439556084026878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1">
        <f>B12-C12</f>
        <v>271</v>
      </c>
      <c r="E12" s="75">
        <f>D12*$E$4</f>
        <v>1036.523979389611</v>
      </c>
    </row>
    <row r="13" spans="2:6">
      <c r="B13" s="73">
        <f>'07-22'!C11</f>
        <v>1321.7030818312405</v>
      </c>
      <c r="C13" s="74">
        <v>0.15</v>
      </c>
      <c r="D13" s="64">
        <f>(D12*$E$4*C13)</f>
        <v>155.47859690844163</v>
      </c>
      <c r="E13" s="75">
        <f>D13+E12</f>
        <v>1192.0025762980526</v>
      </c>
    </row>
    <row r="14" spans="2:6">
      <c r="B14" s="76"/>
      <c r="C14" s="87"/>
      <c r="D14" s="77">
        <f>E14/(B12-C12)</f>
        <v>4.3985334918747334</v>
      </c>
      <c r="E14" s="78">
        <f>E13+C15</f>
        <v>1192.0025762980526</v>
      </c>
    </row>
    <row r="15" spans="2:6">
      <c r="B15" s="79"/>
      <c r="C15" s="80">
        <v>0</v>
      </c>
      <c r="D15" s="81"/>
      <c r="E15" s="82">
        <f>D12/$E$3</f>
        <v>0.21482362267142199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1335</v>
      </c>
      <c r="C18" s="90">
        <v>1273</v>
      </c>
      <c r="D18" s="91">
        <f>B18-C18</f>
        <v>62</v>
      </c>
      <c r="E18" s="92">
        <f>D18*$E$4</f>
        <v>237.1383273880291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237.1383273880291</v>
      </c>
    </row>
    <row r="20" spans="2:5">
      <c r="B20" s="76"/>
      <c r="D20" s="77"/>
      <c r="E20" s="78">
        <f>E19+C21</f>
        <v>237.1383273880291</v>
      </c>
    </row>
    <row r="21" spans="2:5">
      <c r="B21" s="79"/>
      <c r="C21" s="80"/>
      <c r="D21" s="81"/>
      <c r="E21" s="82">
        <f>D18/$E$3</f>
        <v>4.9147839873166649E-2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4">
        <f>E3-D6-D12-D18-D36-D30</f>
        <v>534.50000000000546</v>
      </c>
      <c r="C24" s="70"/>
      <c r="D24" s="71">
        <f>B24-C24</f>
        <v>534.50000000000546</v>
      </c>
      <c r="E24" s="95">
        <f>D24*$E$4</f>
        <v>2044.3618707887556</v>
      </c>
    </row>
    <row r="25" spans="2:5">
      <c r="B25" s="73">
        <f>'06-22'!C23</f>
        <v>250.09895928853902</v>
      </c>
      <c r="C25" s="74">
        <v>0.1</v>
      </c>
      <c r="D25" s="96">
        <f>(D24*$E$4*C25)</f>
        <v>204.43618707887558</v>
      </c>
      <c r="E25" s="75">
        <f>D25+E24</f>
        <v>2248.7980578676311</v>
      </c>
    </row>
    <row r="26" spans="2:5">
      <c r="B26" s="76"/>
      <c r="C26" s="16"/>
      <c r="D26" s="97"/>
      <c r="E26" s="78">
        <f>E25+C27</f>
        <v>2248.7980578676311</v>
      </c>
    </row>
    <row r="27" spans="2:5">
      <c r="B27" s="79"/>
      <c r="C27" s="80"/>
      <c r="D27" s="81"/>
      <c r="E27" s="82">
        <f>D24/$E$3</f>
        <v>0.4237019421323846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1">
        <f>B30-C30</f>
        <v>115</v>
      </c>
      <c r="E30" s="95">
        <f>D30*$E$4</f>
        <v>439.85334918747333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439.85334918747333</v>
      </c>
    </row>
    <row r="32" spans="2:5">
      <c r="B32" s="76"/>
      <c r="D32" s="77"/>
      <c r="E32" s="78">
        <f>E31+C33</f>
        <v>439.85334918747333</v>
      </c>
    </row>
    <row r="33" spans="2:5">
      <c r="B33" s="79">
        <f>C33-D33</f>
        <v>0</v>
      </c>
      <c r="C33" s="80">
        <v>0</v>
      </c>
      <c r="D33" s="81"/>
      <c r="E33" s="82">
        <f>D30/$E$3</f>
        <v>9.1161315893776851E-2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7489</v>
      </c>
      <c r="C36" s="91">
        <v>7430</v>
      </c>
      <c r="D36" s="91">
        <f>B36-C36+J39</f>
        <v>59</v>
      </c>
      <c r="E36" s="99">
        <f>D36*$E$4</f>
        <v>225.66389219183415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225.66389219183415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1261.5000000000055</v>
      </c>
      <c r="D40" s="105">
        <f>E8+E14+E20+E26+E32+E37</f>
        <v>5311.1335711454612</v>
      </c>
      <c r="E40" s="7">
        <f>E36+E30+E24+E18+E12+E6</f>
        <v>4825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1">
        <f>B6-C6</f>
        <v>255</v>
      </c>
      <c r="E6" s="72">
        <f>D6*$E$4</f>
        <v>900.35814009955448</v>
      </c>
      <c r="F6" s="64"/>
    </row>
    <row r="7" spans="2:6">
      <c r="B7" s="73"/>
      <c r="C7" s="74">
        <v>0.11</v>
      </c>
      <c r="D7" s="64">
        <f>(D6*$E$4*C7)</f>
        <v>99.039395410950988</v>
      </c>
      <c r="E7" s="75">
        <f>D7+E6</f>
        <v>999.39753551050546</v>
      </c>
      <c r="F7" s="64"/>
    </row>
    <row r="8" spans="2:6">
      <c r="B8" s="76"/>
      <c r="D8" s="77"/>
      <c r="E8" s="78">
        <f>E7+C9</f>
        <v>999.39753551050546</v>
      </c>
    </row>
    <row r="9" spans="2:6">
      <c r="B9" s="79"/>
      <c r="C9" s="80">
        <v>0</v>
      </c>
      <c r="D9" s="81"/>
      <c r="E9" s="82">
        <f>D6/$E$3</f>
        <v>0.25798227510015886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1">
        <f>B12-C12</f>
        <v>248</v>
      </c>
      <c r="E12" s="75">
        <f>D12*$E$4</f>
        <v>875.64242644976275</v>
      </c>
    </row>
    <row r="13" spans="2:6">
      <c r="B13" s="73">
        <f>'07-22'!C11</f>
        <v>1321.7030818312405</v>
      </c>
      <c r="C13" s="74">
        <v>0</v>
      </c>
      <c r="D13" s="64">
        <f>(D12*$E$4*C13)</f>
        <v>0</v>
      </c>
      <c r="E13" s="75">
        <f>D13+E12</f>
        <v>875.64242644976275</v>
      </c>
    </row>
    <row r="14" spans="2:6">
      <c r="B14" s="76"/>
      <c r="C14" s="87"/>
      <c r="D14" s="77">
        <f>E14/(B12-C12)</f>
        <v>3.5308162356845272</v>
      </c>
      <c r="E14" s="78">
        <f>E13+C15</f>
        <v>875.64242644976275</v>
      </c>
    </row>
    <row r="15" spans="2:6">
      <c r="B15" s="79"/>
      <c r="C15" s="80">
        <v>0</v>
      </c>
      <c r="D15" s="81"/>
      <c r="E15" s="82">
        <f>D12/$E$3</f>
        <v>0.25090040872486041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9">
        <v>1273</v>
      </c>
      <c r="C18" s="90">
        <v>1165</v>
      </c>
      <c r="D18" s="91">
        <f>B18-C18</f>
        <v>108</v>
      </c>
      <c r="E18" s="92">
        <f>D18*$E$4</f>
        <v>381.32815345392896</v>
      </c>
    </row>
    <row r="19" spans="2:5">
      <c r="B19" s="73">
        <f>'07-22'!C17</f>
        <v>119.67163392993248</v>
      </c>
      <c r="C19" s="74">
        <v>0.13120000000000001</v>
      </c>
      <c r="D19" s="64">
        <f>(D18*$E$4*C19)</f>
        <v>50.030253733155483</v>
      </c>
      <c r="E19" s="75">
        <f>D19+E18</f>
        <v>431.35840718708442</v>
      </c>
    </row>
    <row r="20" spans="2:5">
      <c r="B20" s="76"/>
      <c r="D20" s="77"/>
      <c r="E20" s="78">
        <f>E19+C21</f>
        <v>431.35840718708442</v>
      </c>
    </row>
    <row r="21" spans="2:5">
      <c r="B21" s="79"/>
      <c r="C21" s="80"/>
      <c r="D21" s="81"/>
      <c r="E21" s="82">
        <f>D18/$E$3</f>
        <v>0.10926308121889082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4">
        <f>E3-D6-D12-D18-D36-D30</f>
        <v>221.43999999999596</v>
      </c>
      <c r="C24" s="70"/>
      <c r="D24" s="71">
        <f>B24-C24</f>
        <v>221.43999999999596</v>
      </c>
      <c r="E24" s="95">
        <f>D24*$E$4</f>
        <v>781.86394722996749</v>
      </c>
    </row>
    <row r="25" spans="2:5">
      <c r="B25" s="73">
        <f>'06-22'!C23</f>
        <v>250.09895928853902</v>
      </c>
      <c r="C25" s="74">
        <v>0.14000000000000001</v>
      </c>
      <c r="D25" s="96">
        <f>(D24*$E$4*C25)</f>
        <v>109.46095261219546</v>
      </c>
      <c r="E25" s="75">
        <f>D25+E24</f>
        <v>891.32489984216295</v>
      </c>
    </row>
    <row r="26" spans="2:5">
      <c r="B26" s="76"/>
      <c r="C26" s="16"/>
      <c r="D26" s="97"/>
      <c r="E26" s="78">
        <f>E25+C27</f>
        <v>891.32489984216295</v>
      </c>
    </row>
    <row r="27" spans="2:5">
      <c r="B27" s="79"/>
      <c r="C27" s="80"/>
      <c r="D27" s="81"/>
      <c r="E27" s="82">
        <f>D24/$E$3</f>
        <v>0.22402978430658094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1">
        <f>B30-C30</f>
        <v>137</v>
      </c>
      <c r="E30" s="95">
        <f>D30*$E$4</f>
        <v>483.72182428878023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483.72182428878023</v>
      </c>
    </row>
    <row r="32" spans="2:5">
      <c r="B32" s="76"/>
      <c r="D32" s="77"/>
      <c r="E32" s="78">
        <f>E31+C33</f>
        <v>483.72182428878023</v>
      </c>
    </row>
    <row r="33" spans="2:5">
      <c r="B33" s="79">
        <f>C33-D33</f>
        <v>0</v>
      </c>
      <c r="C33" s="80">
        <v>0</v>
      </c>
      <c r="D33" s="81"/>
      <c r="E33" s="82">
        <f>D30/$E$3</f>
        <v>0.13860224191655596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7430</v>
      </c>
      <c r="C36" s="91">
        <v>7411</v>
      </c>
      <c r="D36" s="91">
        <f>B36-C36+J39</f>
        <v>19</v>
      </c>
      <c r="E36" s="99">
        <f>D36*$E$4</f>
        <v>67.08550847800602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67.08550847800602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988.43999999999596</v>
      </c>
      <c r="D40" s="105">
        <f>E8+E14+E20+E26+E32+E37</f>
        <v>3748.5306017563016</v>
      </c>
      <c r="E40" s="7">
        <f>E36+E30+E24+E18+E12+E6</f>
        <v>3490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1">
        <f>B6-C6</f>
        <v>313</v>
      </c>
      <c r="E6" s="72">
        <f>D6*$E$4</f>
        <v>1158.398217395749</v>
      </c>
      <c r="F6" s="64"/>
    </row>
    <row r="7" spans="2:6">
      <c r="B7" s="73"/>
      <c r="C7" s="74">
        <v>0.122</v>
      </c>
      <c r="D7" s="64">
        <f>(D6*$E$4*C7)</f>
        <v>141.32458252228139</v>
      </c>
      <c r="E7" s="75">
        <f>D7+E6</f>
        <v>1299.7227999180304</v>
      </c>
      <c r="F7" s="64"/>
    </row>
    <row r="8" spans="2:6">
      <c r="B8" s="76"/>
      <c r="D8" s="77"/>
      <c r="E8" s="78">
        <f>E7+C9</f>
        <v>1329.7227999180304</v>
      </c>
    </row>
    <row r="9" spans="2:6">
      <c r="B9" s="79"/>
      <c r="C9" s="80">
        <v>30</v>
      </c>
      <c r="D9" s="81"/>
      <c r="E9" s="82">
        <f>D6/$E$3</f>
        <v>0.26721988867260649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1">
        <f>B12-C12</f>
        <v>333</v>
      </c>
      <c r="E12" s="75">
        <f>D12*$E$4</f>
        <v>1232.4172728203976</v>
      </c>
    </row>
    <row r="13" spans="2:6">
      <c r="B13" s="73">
        <f>'07-22'!C11</f>
        <v>1321.7030818312405</v>
      </c>
      <c r="C13" s="74">
        <v>0</v>
      </c>
      <c r="D13" s="64">
        <f>(D12*$E$4*C13)</f>
        <v>0</v>
      </c>
      <c r="E13" s="75">
        <f>D13+E12</f>
        <v>1232.4172728203976</v>
      </c>
    </row>
    <row r="14" spans="2:6">
      <c r="B14" s="76"/>
      <c r="C14" s="87"/>
      <c r="D14" s="77"/>
      <c r="E14" s="78">
        <f>E13+C15</f>
        <v>1282.4172728203976</v>
      </c>
    </row>
    <row r="15" spans="2:6">
      <c r="B15" s="79"/>
      <c r="C15" s="80">
        <v>50</v>
      </c>
      <c r="D15" s="81"/>
      <c r="E15" s="82">
        <f>D12/$E$3</f>
        <v>0.2842946419424216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1165</v>
      </c>
      <c r="C18" s="90">
        <v>1087</v>
      </c>
      <c r="D18" s="91">
        <f>B18-C18</f>
        <v>78</v>
      </c>
      <c r="E18" s="92">
        <f>D18*$E$4</f>
        <v>288.67431615612918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288.67431615612918</v>
      </c>
    </row>
    <row r="20" spans="2:5">
      <c r="B20" s="76"/>
      <c r="D20" s="77"/>
      <c r="E20" s="78">
        <f>E19+C21</f>
        <v>298.67431615612918</v>
      </c>
    </row>
    <row r="21" spans="2:5">
      <c r="B21" s="79"/>
      <c r="C21" s="80">
        <v>10</v>
      </c>
      <c r="D21" s="81"/>
      <c r="E21" s="82">
        <f>D18/$E$3</f>
        <v>6.6591537752278926E-2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4">
        <f>E3-D6-D12-D18-D36-D30</f>
        <v>283.32000000000971</v>
      </c>
      <c r="C24" s="70"/>
      <c r="D24" s="71">
        <f>B24-C24</f>
        <v>283.32000000000971</v>
      </c>
      <c r="E24" s="95">
        <f>D24*$E$4</f>
        <v>1048.5539391456066</v>
      </c>
    </row>
    <row r="25" spans="2:5">
      <c r="B25" s="73">
        <f>'06-22'!C23</f>
        <v>250.09895928853902</v>
      </c>
      <c r="C25" s="74">
        <v>0.12</v>
      </c>
      <c r="D25" s="96">
        <f>(D24*$E$4*C25)</f>
        <v>125.82647269747278</v>
      </c>
      <c r="E25" s="75">
        <f>D25+E24</f>
        <v>1174.3804118430794</v>
      </c>
    </row>
    <row r="26" spans="2:5">
      <c r="B26" s="76"/>
      <c r="C26" s="16"/>
      <c r="D26" s="97"/>
      <c r="E26" s="78">
        <f>E25+C27</f>
        <v>1204.3804118430794</v>
      </c>
    </row>
    <row r="27" spans="2:5">
      <c r="B27" s="79"/>
      <c r="C27" s="80">
        <v>30</v>
      </c>
      <c r="D27" s="81"/>
      <c r="E27" s="82">
        <f>D24/$E$3</f>
        <v>0.24188095482020913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1">
        <f>B30-C30</f>
        <v>121</v>
      </c>
      <c r="E30" s="95">
        <f>D30*$E$4</f>
        <v>447.8152853191234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447.8152853191234</v>
      </c>
    </row>
    <row r="32" spans="2:5">
      <c r="B32" s="76"/>
      <c r="D32" s="77"/>
      <c r="E32" s="78">
        <f>E31+C33</f>
        <v>487.8152853191234</v>
      </c>
    </row>
    <row r="33" spans="2:5">
      <c r="B33" s="79">
        <f>C33-D33</f>
        <v>40</v>
      </c>
      <c r="C33" s="80">
        <v>40</v>
      </c>
      <c r="D33" s="81"/>
      <c r="E33" s="82">
        <f>D30/$E$3</f>
        <v>0.10330225728238142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7411</v>
      </c>
      <c r="C36" s="91">
        <v>7368</v>
      </c>
      <c r="D36" s="91">
        <f>B36-C36+J39</f>
        <v>43</v>
      </c>
      <c r="E36" s="99">
        <f>D36*$E$4</f>
        <v>159.14096916299428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169.14096916299428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170</v>
      </c>
      <c r="C40" s="104">
        <f>D6+D12+D18+D24+D30+D36</f>
        <v>1171.3200000000097</v>
      </c>
      <c r="D40" s="105">
        <f>E8+E14+E20+E26+E32+E37</f>
        <v>4772.1510552197533</v>
      </c>
      <c r="E40" s="7">
        <f>E36+E30+E24+E18+E12+E6</f>
        <v>4335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6" customWidth="1"/>
    <col min="3" max="3" width="9.5703125" bestFit="1" customWidth="1"/>
    <col min="4" max="4" width="9.42578125" bestFit="1" customWidth="1"/>
    <col min="5" max="5" width="6.85546875" style="107" bestFit="1" customWidth="1"/>
    <col min="6" max="6" width="4.85546875" style="108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6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6"/>
      <c r="I17"/>
      <c r="J17"/>
      <c r="K17" s="107"/>
      <c r="L17" s="108"/>
    </row>
    <row r="18" spans="3:22" ht="18">
      <c r="H18" s="109">
        <v>2024</v>
      </c>
      <c r="I18"/>
      <c r="J18"/>
      <c r="K18" s="107"/>
      <c r="L18" s="108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10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10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10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10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10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10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10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10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10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10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10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10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10"/>
      <c r="I28" s="24"/>
      <c r="J28" s="24"/>
      <c r="K28" s="28"/>
      <c r="L28" s="24"/>
      <c r="M28" s="110"/>
      <c r="P28" s="28"/>
      <c r="R28" s="110"/>
      <c r="U28" s="28"/>
    </row>
    <row r="29" spans="3:22">
      <c r="H29" s="110"/>
      <c r="I29" s="24"/>
      <c r="J29" s="24"/>
      <c r="K29" s="28"/>
      <c r="L29" s="24"/>
      <c r="M29" s="110"/>
      <c r="P29" s="28"/>
      <c r="R29" s="110"/>
      <c r="U29" s="28"/>
    </row>
    <row r="30" spans="3:22">
      <c r="H30" s="110"/>
      <c r="I30" s="24"/>
      <c r="J30" s="24"/>
      <c r="K30" s="28"/>
      <c r="L30" s="24"/>
      <c r="M30" s="110"/>
      <c r="P30" s="28"/>
      <c r="R30" s="110"/>
      <c r="U30" s="28"/>
    </row>
    <row r="31" spans="3:22">
      <c r="H31" s="110"/>
      <c r="I31" s="24"/>
      <c r="J31" s="24"/>
      <c r="K31" s="28"/>
      <c r="L31" s="24"/>
      <c r="M31" s="110"/>
      <c r="P31" s="28"/>
      <c r="R31" s="110"/>
      <c r="U31" s="28"/>
    </row>
    <row r="32" spans="3:22">
      <c r="H32" s="110"/>
      <c r="I32" s="24"/>
      <c r="J32" s="24"/>
      <c r="K32" s="28"/>
      <c r="L32" s="24"/>
      <c r="M32" s="110"/>
      <c r="P32" s="28"/>
      <c r="R32" s="110"/>
      <c r="U32" s="28"/>
    </row>
    <row r="33" spans="8:22">
      <c r="H33" s="110"/>
      <c r="I33" s="24"/>
      <c r="J33" s="24"/>
      <c r="K33" s="28"/>
      <c r="L33" s="24"/>
      <c r="M33" s="110"/>
      <c r="P33" s="28"/>
      <c r="R33" s="110"/>
      <c r="U33" s="28"/>
    </row>
    <row r="34" spans="8:22">
      <c r="H34" s="110"/>
      <c r="I34" s="24"/>
      <c r="J34" s="24"/>
      <c r="K34" s="28"/>
      <c r="L34" s="24"/>
      <c r="M34" s="110"/>
      <c r="P34" s="28"/>
      <c r="R34" s="110"/>
      <c r="U34" s="28"/>
    </row>
    <row r="35" spans="8:22">
      <c r="H35" s="110"/>
      <c r="I35" s="24"/>
      <c r="J35" s="24"/>
      <c r="K35" s="28"/>
      <c r="L35" s="24"/>
      <c r="M35" s="110"/>
      <c r="P35" s="28"/>
      <c r="R35" s="110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11"/>
      <c r="L37" s="112"/>
      <c r="M37" s="29" t="s">
        <v>41</v>
      </c>
      <c r="N37" s="29" t="s">
        <v>42</v>
      </c>
      <c r="O37" s="29" t="s">
        <v>15</v>
      </c>
      <c r="P37" s="112"/>
      <c r="Q37" s="112"/>
      <c r="R37" s="29" t="s">
        <v>41</v>
      </c>
      <c r="S37" s="29" t="s">
        <v>42</v>
      </c>
      <c r="T37" s="29" t="s">
        <v>15</v>
      </c>
      <c r="U37" s="112"/>
      <c r="V37" s="112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12">
        <f>ROUNDUP(H38/1000,1)*1000</f>
        <v>1700.0000000000002</v>
      </c>
      <c r="N39" s="32" t="s">
        <v>43</v>
      </c>
      <c r="O39" s="112">
        <f>ROUNDUP(M38/1000,1)*1000</f>
        <v>2200</v>
      </c>
      <c r="S39" s="32" t="s">
        <v>43</v>
      </c>
      <c r="T39" s="112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13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10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10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10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10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10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10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10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114"/>
      <c r="L58" s="112"/>
      <c r="M58" s="29" t="s">
        <v>41</v>
      </c>
      <c r="N58" s="29" t="s">
        <v>42</v>
      </c>
      <c r="O58" s="29" t="s">
        <v>15</v>
      </c>
      <c r="P58" s="114"/>
      <c r="Q58" s="112"/>
      <c r="R58" s="29" t="s">
        <v>41</v>
      </c>
      <c r="S58" s="29" t="s">
        <v>42</v>
      </c>
      <c r="T58" s="29" t="s">
        <v>15</v>
      </c>
      <c r="U58" s="114"/>
      <c r="V58" s="112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12">
        <f>ROUNDUP(H59/1000,1)*1000</f>
        <v>3700</v>
      </c>
      <c r="K60"/>
      <c r="L60"/>
      <c r="M60"/>
      <c r="N60" s="32" t="s">
        <v>43</v>
      </c>
      <c r="O60" s="112">
        <f>ROUNDUP(M59/1000,1)*1000</f>
        <v>900</v>
      </c>
      <c r="P60"/>
      <c r="Q60"/>
      <c r="R60"/>
      <c r="S60" s="32" t="s">
        <v>43</v>
      </c>
      <c r="T60" s="112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5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6"/>
      <c r="C97" s="9"/>
      <c r="D97" s="22"/>
      <c r="E97" s="5" t="s">
        <v>39</v>
      </c>
      <c r="F97" s="19"/>
      <c r="G97" s="112"/>
      <c r="H97" s="33"/>
      <c r="I97" s="33"/>
      <c r="J97" s="33"/>
      <c r="K97" s="33"/>
      <c r="L97" s="33"/>
      <c r="M97" s="117"/>
      <c r="N97" s="117"/>
      <c r="O97" s="117"/>
      <c r="P97" s="117"/>
      <c r="Q97" s="117"/>
      <c r="R97" s="118"/>
      <c r="S97" s="118"/>
      <c r="T97" s="118"/>
      <c r="U97" s="118"/>
      <c r="V97" s="118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6">
        <v>44926</v>
      </c>
      <c r="C99">
        <v>1191.5530000000001</v>
      </c>
      <c r="D99">
        <v>1400</v>
      </c>
      <c r="E99" s="107">
        <v>4973</v>
      </c>
      <c r="F99" s="108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6">
        <v>44957</v>
      </c>
      <c r="C100">
        <v>1209.8230000000001</v>
      </c>
      <c r="D100" s="7">
        <f t="shared" ref="D100:D110" si="10">60*(C100-C99)</f>
        <v>1096.1999999999989</v>
      </c>
      <c r="E100" s="107">
        <v>3845</v>
      </c>
      <c r="F100" s="108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6">
        <v>44985</v>
      </c>
      <c r="C101">
        <v>1225.116</v>
      </c>
      <c r="D101" s="7">
        <f t="shared" si="10"/>
        <v>917.57999999999356</v>
      </c>
      <c r="E101" s="107">
        <v>3150</v>
      </c>
      <c r="F101" s="108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6">
        <v>45016</v>
      </c>
      <c r="C102">
        <v>1242.6790000000001</v>
      </c>
      <c r="D102" s="7">
        <f t="shared" si="10"/>
        <v>1053.7800000000061</v>
      </c>
      <c r="E102" s="107">
        <v>3656</v>
      </c>
      <c r="F102" s="108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6">
        <v>45046</v>
      </c>
      <c r="C103">
        <v>1254.9960000000001</v>
      </c>
      <c r="D103" s="7">
        <f t="shared" si="10"/>
        <v>739.02000000000044</v>
      </c>
      <c r="E103" s="107">
        <v>2097</v>
      </c>
      <c r="F103" s="108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6">
        <v>45077</v>
      </c>
      <c r="C104">
        <v>1270.481</v>
      </c>
      <c r="D104" s="7">
        <f t="shared" si="10"/>
        <v>929.099999999994</v>
      </c>
      <c r="E104" s="107">
        <v>2637</v>
      </c>
      <c r="F104" s="108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6">
        <v>45107</v>
      </c>
      <c r="C105">
        <v>1284.4580000000001</v>
      </c>
      <c r="D105" s="7">
        <f t="shared" si="10"/>
        <v>838.62000000000535</v>
      </c>
      <c r="E105" s="107">
        <v>2380</v>
      </c>
      <c r="F105" s="108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6">
        <v>45138</v>
      </c>
      <c r="C106">
        <v>1299.329</v>
      </c>
      <c r="D106" s="7">
        <f t="shared" si="10"/>
        <v>892.25999999999203</v>
      </c>
      <c r="E106" s="107">
        <v>2575</v>
      </c>
      <c r="F106" s="108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6">
        <v>45169</v>
      </c>
      <c r="C107">
        <v>1315.3340000000001</v>
      </c>
      <c r="D107" s="7">
        <f t="shared" si="10"/>
        <v>960.30000000000655</v>
      </c>
      <c r="E107" s="107">
        <v>2800</v>
      </c>
      <c r="F107" s="108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6">
        <v>45199</v>
      </c>
      <c r="C108">
        <v>1331.693</v>
      </c>
      <c r="D108" s="7">
        <f t="shared" si="10"/>
        <v>981.53999999999542</v>
      </c>
      <c r="E108" s="107">
        <v>2911</v>
      </c>
      <c r="F108" s="108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6">
        <v>45230</v>
      </c>
      <c r="C109">
        <v>1346.4010000000001</v>
      </c>
      <c r="D109" s="7">
        <f t="shared" si="10"/>
        <v>882.48000000000502</v>
      </c>
      <c r="E109" s="107">
        <v>3055</v>
      </c>
      <c r="F109" s="108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6">
        <v>45260</v>
      </c>
      <c r="C110">
        <v>1366.6969999999999</v>
      </c>
      <c r="D110" s="7">
        <f t="shared" si="10"/>
        <v>1217.7599999999893</v>
      </c>
      <c r="E110" s="107">
        <v>4585</v>
      </c>
      <c r="F110" s="108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7"/>
      <c r="N111" s="117"/>
      <c r="O111" s="117"/>
      <c r="P111" s="117"/>
      <c r="Q111" s="34">
        <f>SUM(Q98:Q110)</f>
        <v>-3924.1100828883523</v>
      </c>
      <c r="R111" s="17"/>
      <c r="S111" s="118"/>
      <c r="T111" s="118"/>
      <c r="U111" s="118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7"/>
      <c r="N112" s="117"/>
      <c r="O112" s="7">
        <f>MAX(O99:O110)</f>
        <v>1479.6881158849164</v>
      </c>
      <c r="P112" s="117"/>
      <c r="Q112" s="34"/>
      <c r="R112" s="17"/>
      <c r="S112" s="118"/>
      <c r="T112" s="7">
        <f>MAX(T99:T110)</f>
        <v>346.0213399999999</v>
      </c>
      <c r="U112" s="118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7"/>
      <c r="N113" s="117"/>
      <c r="O113" s="7">
        <f>AVERAGE(O99:O110)</f>
        <v>862.69915975930417</v>
      </c>
      <c r="P113" s="117"/>
      <c r="Q113" s="34"/>
      <c r="R113" s="17"/>
      <c r="S113" s="118"/>
      <c r="T113" s="7">
        <f>AVERAGE(T99:T110)</f>
        <v>163.19126526025036</v>
      </c>
      <c r="U113" s="118"/>
      <c r="V113" s="17"/>
      <c r="AK113" s="52"/>
    </row>
    <row r="114" spans="3:37" ht="18">
      <c r="C114" s="109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7"/>
      <c r="N114" s="117"/>
      <c r="O114" s="7">
        <f>O112+O113</f>
        <v>2342.3872756442206</v>
      </c>
      <c r="P114" s="117"/>
      <c r="Q114" s="34"/>
      <c r="R114" s="17"/>
      <c r="S114" s="118"/>
      <c r="T114" s="7">
        <f>T112+T113</f>
        <v>509.21260526025026</v>
      </c>
      <c r="U114" s="118"/>
      <c r="V114" s="17"/>
      <c r="AK114" s="52"/>
    </row>
    <row r="115" spans="3:37">
      <c r="G115" s="1"/>
      <c r="H115" s="33"/>
      <c r="I115" s="32" t="s">
        <v>45</v>
      </c>
      <c r="J115" s="112">
        <f>ROUNDUP(J114/1000,1)*1000</f>
        <v>2300.0000000000005</v>
      </c>
      <c r="K115" s="33"/>
      <c r="L115" s="24"/>
      <c r="M115" s="117"/>
      <c r="N115" s="117"/>
      <c r="O115" s="112">
        <f>ROUNDUP(O114/1000,1)*1000</f>
        <v>2400</v>
      </c>
      <c r="P115" s="117"/>
      <c r="Q115" s="34"/>
      <c r="R115" s="17"/>
      <c r="S115" s="118"/>
      <c r="T115" s="112">
        <f>ROUNDUP(T114/1000,1)*1000</f>
        <v>600</v>
      </c>
      <c r="U115" s="118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7"/>
      <c r="N116" s="117"/>
      <c r="O116" s="117"/>
      <c r="P116" s="117"/>
      <c r="Q116" s="34"/>
      <c r="R116" s="17"/>
      <c r="S116" s="118"/>
      <c r="T116" s="118"/>
      <c r="U116" s="118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7"/>
      <c r="N117" s="117"/>
      <c r="O117" s="117"/>
      <c r="P117" s="117"/>
      <c r="Q117" s="34"/>
      <c r="R117" s="17"/>
      <c r="S117" s="118"/>
      <c r="T117" s="118"/>
      <c r="U117" s="118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7"/>
      <c r="N118" s="117"/>
      <c r="O118" s="117"/>
      <c r="P118" s="117"/>
      <c r="Q118" s="34"/>
      <c r="R118" s="17"/>
      <c r="S118" s="118"/>
      <c r="T118" s="118"/>
      <c r="U118" s="118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9"/>
      <c r="I121" s="119"/>
      <c r="J121" s="119"/>
      <c r="K121" s="119"/>
      <c r="L121" s="119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9"/>
      <c r="I135" s="119"/>
      <c r="J135" s="39"/>
      <c r="K135" s="119"/>
      <c r="L135" s="39">
        <f>SUM(L122:L134)</f>
        <v>-3124.9989061262982</v>
      </c>
      <c r="M135" s="43"/>
      <c r="N135" s="120"/>
      <c r="O135" s="43"/>
      <c r="P135" s="120"/>
      <c r="Q135" s="39">
        <f>SUM(Q121:Q134)</f>
        <v>-1199.9983746089024</v>
      </c>
      <c r="R135" s="121"/>
      <c r="S135" s="121"/>
      <c r="T135" s="52"/>
      <c r="U135" s="121"/>
    </row>
    <row r="136" spans="8:21">
      <c r="H136" s="119"/>
      <c r="I136" s="119"/>
      <c r="J136" s="7">
        <f>MAX(J123:J134)</f>
        <v>1341.1861307142863</v>
      </c>
      <c r="K136" s="119"/>
      <c r="L136" s="39"/>
      <c r="M136" s="43"/>
      <c r="N136" s="120"/>
      <c r="O136" s="7">
        <f>MAX(O123:O134)</f>
        <v>1194.3725142857136</v>
      </c>
      <c r="P136" s="120"/>
      <c r="Q136" s="39"/>
      <c r="R136" s="121"/>
      <c r="S136" s="121"/>
      <c r="T136" s="7">
        <f>MAX(T123:T134)</f>
        <v>173.2628721428573</v>
      </c>
      <c r="U136" s="121"/>
    </row>
    <row r="137" spans="8:21">
      <c r="H137" s="119"/>
      <c r="I137" s="119"/>
      <c r="J137" s="7">
        <f>AVERAGE(J123:J134)</f>
        <v>1017.3817578228085</v>
      </c>
      <c r="K137" s="119"/>
      <c r="L137" s="39"/>
      <c r="M137" s="43"/>
      <c r="N137" s="120"/>
      <c r="O137" s="7">
        <f>AVERAGE(O123:O134)</f>
        <v>378.91263544925823</v>
      </c>
      <c r="P137" s="120"/>
      <c r="Q137" s="39"/>
      <c r="R137" s="121"/>
      <c r="S137" s="121"/>
      <c r="T137" s="7">
        <f>AVERAGE(T123:T134)</f>
        <v>69.092965441015892</v>
      </c>
      <c r="U137" s="121"/>
    </row>
    <row r="138" spans="8:21">
      <c r="H138" s="119"/>
      <c r="I138" s="119"/>
      <c r="J138" s="7">
        <f>J136+J137</f>
        <v>2358.5678885370949</v>
      </c>
      <c r="K138" s="119"/>
      <c r="L138" s="39"/>
      <c r="M138" s="43"/>
      <c r="N138" s="120"/>
      <c r="O138" s="7">
        <f>O136+O137</f>
        <v>1573.2851497349718</v>
      </c>
      <c r="P138" s="120"/>
      <c r="Q138" s="39"/>
      <c r="R138" s="121"/>
      <c r="S138" s="121"/>
      <c r="T138" s="7">
        <f>T136+T137</f>
        <v>242.35583758387321</v>
      </c>
      <c r="U138" s="121"/>
    </row>
    <row r="139" spans="8:21">
      <c r="H139" s="119"/>
      <c r="I139" s="119"/>
      <c r="J139" s="112">
        <f>ROUNDUP(J138/1000,1)*1000</f>
        <v>2400</v>
      </c>
      <c r="K139" s="119"/>
      <c r="L139" s="39"/>
      <c r="M139" s="43"/>
      <c r="N139" s="120"/>
      <c r="O139" s="112">
        <f>ROUNDUP(O138/1000,1)*1000</f>
        <v>1600</v>
      </c>
      <c r="P139" s="120"/>
      <c r="Q139" s="39"/>
      <c r="R139" s="121"/>
      <c r="S139" s="121"/>
      <c r="T139" s="112">
        <f>ROUNDUP(T138/1000,1)*1000</f>
        <v>300.00000000000006</v>
      </c>
      <c r="U139" s="121"/>
    </row>
    <row r="140" spans="8:21">
      <c r="H140" s="119"/>
      <c r="I140" s="119"/>
      <c r="J140" s="39"/>
      <c r="K140" s="119"/>
      <c r="L140" s="39"/>
      <c r="M140" s="43"/>
      <c r="N140" s="120"/>
      <c r="O140" s="43"/>
      <c r="P140" s="120"/>
      <c r="Q140" s="39"/>
      <c r="R140" s="121"/>
      <c r="S140" s="121"/>
      <c r="T140" s="52"/>
      <c r="U140" s="121"/>
    </row>
    <row r="141" spans="8:21">
      <c r="H141" s="119"/>
      <c r="I141" s="119"/>
      <c r="J141" s="39"/>
      <c r="K141" s="119"/>
      <c r="L141" s="39"/>
      <c r="M141" s="43"/>
      <c r="N141" s="120"/>
      <c r="O141" s="43"/>
      <c r="P141" s="120"/>
      <c r="Q141" s="39"/>
      <c r="R141" s="121"/>
      <c r="S141" s="121"/>
      <c r="T141" s="52"/>
      <c r="U141" s="121"/>
    </row>
    <row r="142" spans="8:21">
      <c r="H142" s="119"/>
      <c r="I142" s="119"/>
      <c r="J142" s="39"/>
      <c r="K142" s="119"/>
      <c r="L142" s="39"/>
      <c r="M142" s="43"/>
      <c r="N142" s="120"/>
      <c r="O142" s="43"/>
      <c r="P142" s="120"/>
      <c r="Q142" s="39"/>
      <c r="R142" s="121"/>
      <c r="S142" s="121"/>
      <c r="T142" s="52"/>
      <c r="U142" s="121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34</vt:i4>
      </vt:variant>
    </vt:vector>
  </HeadingPairs>
  <TitlesOfParts>
    <vt:vector size="34" baseType="lpstr">
      <vt:lpstr>2024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m</cp:lastModifiedBy>
  <cp:revision>90</cp:revision>
  <cp:lastPrinted>2024-07-01T13:36:13Z</cp:lastPrinted>
  <dcterms:created xsi:type="dcterms:W3CDTF">2022-01-04T09:25:31Z</dcterms:created>
  <dcterms:modified xsi:type="dcterms:W3CDTF">2024-07-03T05:46:24Z</dcterms:modified>
</cp:coreProperties>
</file>